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autoCompressPictures="0"/>
  <mc:AlternateContent xmlns:mc="http://schemas.openxmlformats.org/markup-compatibility/2006">
    <mc:Choice Requires="x15">
      <x15ac:absPath xmlns:x15ac="http://schemas.microsoft.com/office/spreadsheetml/2010/11/ac" url="D:\FC 2025\Step 3.0 SOFP\"/>
    </mc:Choice>
  </mc:AlternateContent>
  <xr:revisionPtr revIDLastSave="0" documentId="13_ncr:1_{E1AD8CA9-977F-4B6A-B4AD-FE2FC2B07377}" xr6:coauthVersionLast="47" xr6:coauthVersionMax="47" xr10:uidLastSave="{00000000-0000-0000-0000-000000000000}"/>
  <bookViews>
    <workbookView xWindow="-120" yWindow="-120" windowWidth="23280" windowHeight="14880" firstSheet="1" activeTab="1" xr2:uid="{00000000-000D-0000-FFFF-FFFF00000000}"/>
  </bookViews>
  <sheets>
    <sheet name="Lookup" sheetId="8" state="hidden" r:id="rId1"/>
    <sheet name="Worksheet" sheetId="7" r:id="rId2"/>
    <sheet name="Summary SoP" sheetId="9" r:id="rId3"/>
    <sheet name="update history" sheetId="11" state="hidden" r:id="rId4"/>
    <sheet name="testing" sheetId="12" state="hidden" r:id="rId5"/>
  </sheets>
  <externalReferences>
    <externalReference r:id="rId6"/>
  </externalReferences>
  <definedNames>
    <definedName name="dropdown">Lookup!$A$2:$A$7</definedName>
    <definedName name="Frequency">Lookup!$A$2:$B$7</definedName>
    <definedName name="Frequency2">Lookup!$A$10:$B$16</definedName>
    <definedName name="Ownership">Lookup!$E$2:$E$6</definedName>
    <definedName name="Ownership2">Lookup!$E$7:$E$11</definedName>
    <definedName name="_xlnm.Print_Area" localSheetId="2">'Summary SoP'!$A$1:$N$119</definedName>
    <definedName name="_xlnm.Print_Area" localSheetId="1">Worksheet!$A$1:$N$163</definedName>
    <definedName name="_xlnm.Print_Titles" localSheetId="2">'Summary SoP'!$1:$3</definedName>
    <definedName name="_xlnm.Print_Titles" localSheetId="1">Worksheet!$1:$3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1" i="9" l="1"/>
  <c r="M102" i="9"/>
  <c r="M100" i="9"/>
  <c r="D3" i="12"/>
  <c r="D4" i="12"/>
  <c r="D5" i="12"/>
  <c r="D6" i="12"/>
  <c r="D7" i="12"/>
  <c r="D8" i="12"/>
  <c r="D9" i="12"/>
  <c r="G3" i="12"/>
  <c r="G4" i="12"/>
  <c r="G5" i="12"/>
  <c r="G6" i="12"/>
  <c r="G7" i="12"/>
  <c r="G8" i="12"/>
  <c r="G9" i="12"/>
  <c r="H9" i="12"/>
  <c r="B125" i="12"/>
  <c r="D12" i="12"/>
  <c r="D13" i="12"/>
  <c r="D14" i="12"/>
  <c r="D16" i="12"/>
  <c r="D17" i="12"/>
  <c r="D18" i="12"/>
  <c r="D20" i="12"/>
  <c r="D21" i="12"/>
  <c r="D22" i="12"/>
  <c r="D23" i="12"/>
  <c r="D24" i="12"/>
  <c r="D25" i="12"/>
  <c r="D28" i="12"/>
  <c r="D29" i="12"/>
  <c r="D30" i="12"/>
  <c r="D31" i="12"/>
  <c r="D32" i="12"/>
  <c r="D33" i="12"/>
  <c r="D34" i="12"/>
  <c r="D35" i="12"/>
  <c r="D36" i="12"/>
  <c r="D39" i="12"/>
  <c r="D40" i="12"/>
  <c r="D41" i="12"/>
  <c r="D42" i="12"/>
  <c r="D43" i="12"/>
  <c r="D44" i="12"/>
  <c r="D45" i="12"/>
  <c r="D46" i="12"/>
  <c r="D47" i="12"/>
  <c r="D50" i="12"/>
  <c r="D51" i="12"/>
  <c r="D52" i="12"/>
  <c r="D53" i="12"/>
  <c r="D55" i="12"/>
  <c r="D56" i="12"/>
  <c r="D57" i="12"/>
  <c r="D58" i="12"/>
  <c r="D59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G12" i="12"/>
  <c r="G13" i="12"/>
  <c r="G14" i="12"/>
  <c r="G16" i="12"/>
  <c r="G17" i="12"/>
  <c r="G18" i="12"/>
  <c r="G20" i="12"/>
  <c r="G21" i="12"/>
  <c r="G22" i="12"/>
  <c r="G23" i="12"/>
  <c r="G24" i="12"/>
  <c r="G25" i="12"/>
  <c r="G28" i="12"/>
  <c r="G29" i="12"/>
  <c r="G30" i="12"/>
  <c r="G31" i="12"/>
  <c r="G32" i="12"/>
  <c r="G33" i="12"/>
  <c r="G34" i="12"/>
  <c r="G35" i="12"/>
  <c r="G36" i="12"/>
  <c r="G39" i="12"/>
  <c r="G40" i="12"/>
  <c r="G41" i="12"/>
  <c r="G42" i="12"/>
  <c r="G43" i="12"/>
  <c r="G44" i="12"/>
  <c r="G45" i="12"/>
  <c r="G46" i="12"/>
  <c r="G47" i="12"/>
  <c r="G50" i="12"/>
  <c r="G51" i="12"/>
  <c r="G52" i="12"/>
  <c r="G53" i="12"/>
  <c r="G55" i="12"/>
  <c r="G56" i="12"/>
  <c r="G57" i="12"/>
  <c r="G58" i="12"/>
  <c r="G59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H75" i="12"/>
  <c r="B126" i="12"/>
  <c r="B127" i="12"/>
  <c r="G93" i="12"/>
  <c r="G94" i="12"/>
  <c r="G97" i="12"/>
  <c r="G98" i="12"/>
  <c r="G100" i="12"/>
  <c r="G101" i="12"/>
  <c r="G103" i="12"/>
  <c r="G104" i="12"/>
  <c r="G105" i="12"/>
  <c r="G106" i="12"/>
  <c r="G107" i="12"/>
  <c r="G108" i="12"/>
  <c r="G110" i="12"/>
  <c r="G111" i="12"/>
  <c r="G112" i="12"/>
  <c r="G114" i="12"/>
  <c r="G115" i="12"/>
  <c r="G116" i="12"/>
  <c r="G118" i="12"/>
  <c r="G119" i="12"/>
  <c r="G120" i="12"/>
  <c r="G121" i="12"/>
  <c r="G122" i="12"/>
  <c r="B130" i="12"/>
  <c r="B131" i="12"/>
  <c r="E93" i="12"/>
  <c r="E94" i="12"/>
  <c r="E97" i="12"/>
  <c r="E98" i="12"/>
  <c r="E100" i="12"/>
  <c r="E101" i="12"/>
  <c r="E103" i="12"/>
  <c r="E104" i="12"/>
  <c r="E105" i="12"/>
  <c r="E106" i="12"/>
  <c r="E107" i="12"/>
  <c r="E108" i="12"/>
  <c r="E110" i="12"/>
  <c r="E111" i="12"/>
  <c r="E112" i="12"/>
  <c r="E114" i="12"/>
  <c r="E115" i="12"/>
  <c r="E116" i="12"/>
  <c r="E118" i="12"/>
  <c r="E119" i="12"/>
  <c r="E120" i="12"/>
  <c r="E121" i="12"/>
  <c r="E122" i="12"/>
  <c r="B128" i="12"/>
  <c r="B129" i="12"/>
  <c r="B122" i="12"/>
  <c r="D89" i="12"/>
  <c r="M15" i="9"/>
  <c r="E29" i="9" s="1"/>
  <c r="K154" i="7"/>
  <c r="G162" i="7" s="1"/>
  <c r="I154" i="7"/>
  <c r="G160" i="7" s="1"/>
  <c r="K65" i="9"/>
  <c r="I65" i="9"/>
  <c r="G65" i="9"/>
  <c r="E65" i="9"/>
  <c r="D65" i="9"/>
  <c r="D97" i="9"/>
  <c r="E97" i="9"/>
  <c r="G97" i="9"/>
  <c r="I97" i="9"/>
  <c r="K97" i="9"/>
  <c r="M97" i="9"/>
  <c r="D101" i="9"/>
  <c r="E101" i="9"/>
  <c r="G101" i="9"/>
  <c r="I101" i="9"/>
  <c r="K101" i="9"/>
  <c r="B101" i="9"/>
  <c r="B97" i="9"/>
  <c r="A101" i="9"/>
  <c r="A97" i="9"/>
  <c r="B92" i="9"/>
  <c r="B91" i="9"/>
  <c r="A90" i="9"/>
  <c r="A91" i="9"/>
  <c r="A92" i="9"/>
  <c r="G91" i="9"/>
  <c r="I91" i="9"/>
  <c r="K91" i="9"/>
  <c r="M91" i="9"/>
  <c r="G92" i="9"/>
  <c r="I92" i="9"/>
  <c r="K92" i="9"/>
  <c r="M92" i="9"/>
  <c r="E91" i="9"/>
  <c r="E92" i="9"/>
  <c r="D91" i="9"/>
  <c r="D92" i="9"/>
  <c r="D93" i="9"/>
  <c r="E98" i="9"/>
  <c r="B105" i="9"/>
  <c r="B106" i="9"/>
  <c r="B107" i="9"/>
  <c r="B104" i="9"/>
  <c r="I90" i="9"/>
  <c r="K90" i="9"/>
  <c r="M90" i="9"/>
  <c r="I93" i="9"/>
  <c r="K93" i="9"/>
  <c r="M93" i="9"/>
  <c r="I94" i="9"/>
  <c r="K94" i="9"/>
  <c r="M94" i="9"/>
  <c r="G90" i="9"/>
  <c r="G93" i="9"/>
  <c r="G94" i="9"/>
  <c r="E90" i="9"/>
  <c r="E93" i="9"/>
  <c r="E94" i="9"/>
  <c r="D90" i="9"/>
  <c r="D94" i="9"/>
  <c r="B90" i="9"/>
  <c r="B93" i="9"/>
  <c r="B94" i="9"/>
  <c r="A93" i="9"/>
  <c r="A94" i="9"/>
  <c r="D104" i="9"/>
  <c r="D100" i="9"/>
  <c r="J10" i="9"/>
  <c r="E10" i="9"/>
  <c r="E7" i="9"/>
  <c r="I29" i="9"/>
  <c r="E18" i="9"/>
  <c r="K2" i="9"/>
  <c r="A106" i="9"/>
  <c r="A105" i="9"/>
  <c r="A104" i="9"/>
  <c r="M31" i="7"/>
  <c r="A107" i="9"/>
  <c r="D72" i="9"/>
  <c r="D71" i="9"/>
  <c r="D70" i="9"/>
  <c r="D69" i="9"/>
  <c r="D68" i="9"/>
  <c r="D67" i="9"/>
  <c r="D66" i="9"/>
  <c r="D63" i="9"/>
  <c r="D62" i="9"/>
  <c r="E62" i="9"/>
  <c r="C82" i="9"/>
  <c r="C78" i="9"/>
  <c r="A102" i="9"/>
  <c r="A100" i="9"/>
  <c r="A98" i="9"/>
  <c r="A96" i="9"/>
  <c r="A89" i="9"/>
  <c r="A87" i="9"/>
  <c r="A86" i="9"/>
  <c r="A84" i="9"/>
  <c r="A83" i="9"/>
  <c r="A80" i="9"/>
  <c r="A79" i="9"/>
  <c r="B102" i="9"/>
  <c r="B100" i="9"/>
  <c r="B98" i="9"/>
  <c r="B96" i="9"/>
  <c r="B89" i="9"/>
  <c r="B87" i="9"/>
  <c r="B86" i="9"/>
  <c r="B84" i="9"/>
  <c r="B83" i="9"/>
  <c r="B80" i="9"/>
  <c r="B79" i="9"/>
  <c r="M49" i="7"/>
  <c r="D153" i="7"/>
  <c r="M86" i="7"/>
  <c r="M80" i="7"/>
  <c r="M75" i="7"/>
  <c r="M71" i="7"/>
  <c r="M70" i="7"/>
  <c r="M62" i="7"/>
  <c r="M58" i="7"/>
  <c r="M57" i="7"/>
  <c r="M45" i="7"/>
  <c r="M44" i="7"/>
  <c r="M39" i="7"/>
  <c r="M35" i="7"/>
  <c r="M34" i="7"/>
  <c r="M107" i="9"/>
  <c r="K107" i="9"/>
  <c r="I107" i="9"/>
  <c r="G107" i="9"/>
  <c r="E107" i="9"/>
  <c r="D107" i="9"/>
  <c r="M106" i="9"/>
  <c r="K106" i="9"/>
  <c r="I106" i="9"/>
  <c r="G106" i="9"/>
  <c r="E106" i="9"/>
  <c r="D106" i="9"/>
  <c r="M105" i="9"/>
  <c r="K105" i="9"/>
  <c r="I105" i="9"/>
  <c r="G105" i="9"/>
  <c r="E105" i="9"/>
  <c r="D105" i="9"/>
  <c r="M104" i="9"/>
  <c r="K104" i="9"/>
  <c r="I104" i="9"/>
  <c r="G104" i="9"/>
  <c r="E104" i="9"/>
  <c r="K102" i="9"/>
  <c r="I102" i="9"/>
  <c r="G102" i="9"/>
  <c r="E102" i="9"/>
  <c r="D102" i="9"/>
  <c r="K100" i="9"/>
  <c r="I100" i="9"/>
  <c r="G100" i="9"/>
  <c r="E100" i="9"/>
  <c r="M98" i="9"/>
  <c r="K98" i="9"/>
  <c r="I98" i="9"/>
  <c r="G98" i="9"/>
  <c r="D98" i="9"/>
  <c r="M96" i="9"/>
  <c r="K96" i="9"/>
  <c r="I96" i="9"/>
  <c r="G96" i="9"/>
  <c r="E96" i="9"/>
  <c r="D96" i="9"/>
  <c r="M89" i="9"/>
  <c r="K89" i="9"/>
  <c r="I89" i="9"/>
  <c r="G89" i="9"/>
  <c r="E89" i="9"/>
  <c r="D89" i="9"/>
  <c r="M87" i="9"/>
  <c r="K87" i="9"/>
  <c r="I87" i="9"/>
  <c r="G87" i="9"/>
  <c r="E87" i="9"/>
  <c r="D87" i="9"/>
  <c r="M86" i="9"/>
  <c r="K86" i="9"/>
  <c r="I86" i="9"/>
  <c r="G86" i="9"/>
  <c r="E86" i="9"/>
  <c r="D86" i="9"/>
  <c r="M84" i="9"/>
  <c r="K84" i="9"/>
  <c r="I84" i="9"/>
  <c r="G84" i="9"/>
  <c r="E84" i="9"/>
  <c r="D84" i="9"/>
  <c r="M83" i="9"/>
  <c r="K83" i="9"/>
  <c r="I83" i="9"/>
  <c r="G83" i="9"/>
  <c r="E83" i="9"/>
  <c r="D83" i="9"/>
  <c r="M80" i="9"/>
  <c r="K80" i="9"/>
  <c r="I80" i="9"/>
  <c r="G80" i="9"/>
  <c r="E80" i="9"/>
  <c r="M79" i="9"/>
  <c r="K79" i="9"/>
  <c r="I79" i="9"/>
  <c r="G79" i="9"/>
  <c r="E79" i="9"/>
  <c r="D80" i="9"/>
  <c r="D79" i="9"/>
  <c r="M72" i="9"/>
  <c r="M71" i="9"/>
  <c r="M70" i="9"/>
  <c r="M69" i="9"/>
  <c r="M68" i="9"/>
  <c r="M67" i="9"/>
  <c r="M66" i="9"/>
  <c r="M65" i="9"/>
  <c r="M63" i="9"/>
  <c r="K72" i="9"/>
  <c r="I72" i="9"/>
  <c r="G72" i="9"/>
  <c r="E72" i="9"/>
  <c r="K71" i="9"/>
  <c r="I71" i="9"/>
  <c r="G71" i="9"/>
  <c r="E71" i="9"/>
  <c r="K70" i="9"/>
  <c r="I70" i="9"/>
  <c r="G70" i="9"/>
  <c r="E70" i="9"/>
  <c r="K69" i="9"/>
  <c r="I69" i="9"/>
  <c r="G69" i="9"/>
  <c r="E69" i="9"/>
  <c r="K68" i="9"/>
  <c r="I68" i="9"/>
  <c r="G68" i="9"/>
  <c r="E68" i="9"/>
  <c r="K67" i="9"/>
  <c r="I67" i="9"/>
  <c r="G67" i="9"/>
  <c r="E67" i="9"/>
  <c r="K66" i="9"/>
  <c r="I66" i="9"/>
  <c r="G66" i="9"/>
  <c r="E66" i="9"/>
  <c r="M62" i="9"/>
  <c r="K63" i="9"/>
  <c r="I63" i="9"/>
  <c r="G63" i="9"/>
  <c r="E63" i="9"/>
  <c r="K62" i="9"/>
  <c r="I62" i="9"/>
  <c r="G62" i="9"/>
  <c r="E54" i="9"/>
  <c r="E53" i="9"/>
  <c r="I52" i="9"/>
  <c r="I51" i="9"/>
  <c r="E51" i="9"/>
  <c r="I50" i="9"/>
  <c r="E50" i="9"/>
  <c r="M50" i="9" s="1"/>
  <c r="I46" i="9"/>
  <c r="I45" i="9"/>
  <c r="E46" i="9"/>
  <c r="M46" i="9" s="1"/>
  <c r="E45" i="9"/>
  <c r="M45" i="9" s="1"/>
  <c r="I44" i="9"/>
  <c r="E44" i="9"/>
  <c r="I40" i="9"/>
  <c r="I39" i="9"/>
  <c r="E40" i="9"/>
  <c r="E39" i="9"/>
  <c r="I34" i="9"/>
  <c r="I33" i="9"/>
  <c r="E34" i="9"/>
  <c r="E33" i="9"/>
  <c r="I32" i="9"/>
  <c r="E32" i="9"/>
  <c r="M32" i="9" s="1"/>
  <c r="I31" i="9"/>
  <c r="E31" i="9"/>
  <c r="M31" i="9" s="1"/>
  <c r="I30" i="9"/>
  <c r="E30" i="9"/>
  <c r="K22" i="9"/>
  <c r="K21" i="9"/>
  <c r="K20" i="9"/>
  <c r="K19" i="9"/>
  <c r="K18" i="9"/>
  <c r="K17" i="9"/>
  <c r="I22" i="9"/>
  <c r="I21" i="9"/>
  <c r="I20" i="9"/>
  <c r="I19" i="9"/>
  <c r="I18" i="9"/>
  <c r="I17" i="9"/>
  <c r="G18" i="9"/>
  <c r="G19" i="9"/>
  <c r="G20" i="9"/>
  <c r="G21" i="9"/>
  <c r="G22" i="9"/>
  <c r="E19" i="9"/>
  <c r="E20" i="9"/>
  <c r="E21" i="9"/>
  <c r="E22" i="9"/>
  <c r="G17" i="9"/>
  <c r="E17" i="9"/>
  <c r="J6" i="9"/>
  <c r="J7" i="9"/>
  <c r="J8" i="9"/>
  <c r="J9" i="9"/>
  <c r="J11" i="9"/>
  <c r="E8" i="9"/>
  <c r="E9" i="9"/>
  <c r="E11" i="9"/>
  <c r="E6" i="9"/>
  <c r="E109" i="9"/>
  <c r="M49" i="9"/>
  <c r="M43" i="9"/>
  <c r="M37" i="9"/>
  <c r="M28" i="9"/>
  <c r="K24" i="9"/>
  <c r="G24" i="9"/>
  <c r="E154" i="7"/>
  <c r="I25" i="7"/>
  <c r="I24" i="9" s="1"/>
  <c r="E25" i="7"/>
  <c r="E24" i="9" s="1"/>
  <c r="M98" i="7"/>
  <c r="M99" i="7"/>
  <c r="M100" i="7"/>
  <c r="M19" i="7"/>
  <c r="M18" i="9" s="1"/>
  <c r="M20" i="7"/>
  <c r="M19" i="9" s="1"/>
  <c r="M21" i="7"/>
  <c r="M20" i="9" s="1"/>
  <c r="M22" i="7"/>
  <c r="M21" i="9" s="1"/>
  <c r="M23" i="7"/>
  <c r="M22" i="9" s="1"/>
  <c r="M18" i="7"/>
  <c r="M17" i="9" s="1"/>
  <c r="K25" i="7"/>
  <c r="G25" i="7"/>
  <c r="M118" i="7"/>
  <c r="M74" i="7"/>
  <c r="M61" i="7"/>
  <c r="M29" i="7"/>
  <c r="M48" i="7"/>
  <c r="M40" i="9"/>
  <c r="E55" i="9" l="1"/>
  <c r="I53" i="9"/>
  <c r="I54" i="9"/>
  <c r="I55" i="9"/>
  <c r="E52" i="9"/>
  <c r="M52" i="9" s="1"/>
  <c r="M34" i="9"/>
  <c r="M30" i="9"/>
  <c r="M33" i="9"/>
  <c r="M55" i="9"/>
  <c r="M53" i="9"/>
  <c r="M54" i="9"/>
  <c r="M29" i="9"/>
  <c r="M39" i="9"/>
  <c r="M59" i="7"/>
  <c r="M72" i="7"/>
  <c r="E38" i="9"/>
  <c r="I38" i="9"/>
  <c r="M44" i="9"/>
  <c r="M47" i="9" s="1"/>
  <c r="M51" i="9"/>
  <c r="D108" i="9"/>
  <c r="I109" i="9"/>
  <c r="G116" i="9" s="1"/>
  <c r="K109" i="9"/>
  <c r="G118" i="9" s="1"/>
  <c r="M73" i="9"/>
  <c r="M101" i="7"/>
  <c r="M46" i="7"/>
  <c r="M25" i="9"/>
  <c r="G113" i="9" s="1"/>
  <c r="M26" i="7"/>
  <c r="G157" i="7" s="1"/>
  <c r="M35" i="9" l="1"/>
  <c r="M56" i="9"/>
  <c r="M38" i="9"/>
  <c r="M41" i="9" s="1"/>
  <c r="M103" i="7"/>
  <c r="G158" i="7" s="1"/>
  <c r="J159" i="7" s="1"/>
  <c r="J161" i="7" s="1"/>
  <c r="M58" i="9" l="1"/>
  <c r="G114" i="9" s="1"/>
  <c r="J115" i="9" s="1"/>
  <c r="J117" i="9" s="1"/>
  <c r="J163" i="7"/>
  <c r="J119" i="9" l="1"/>
</calcChain>
</file>

<file path=xl/sharedStrings.xml><?xml version="1.0" encoding="utf-8"?>
<sst xmlns="http://schemas.openxmlformats.org/spreadsheetml/2006/main" count="740" uniqueCount="215">
  <si>
    <t>After Tax Salary</t>
  </si>
  <si>
    <t>Centrelink (before any deductions)</t>
  </si>
  <si>
    <t>Family Tax Benefit</t>
  </si>
  <si>
    <t>Child Support</t>
  </si>
  <si>
    <t>Rental Income or Board</t>
  </si>
  <si>
    <t>Other income (specify below)</t>
  </si>
  <si>
    <t>Total per borrower</t>
  </si>
  <si>
    <t>Borrower 2</t>
  </si>
  <si>
    <t>Residential</t>
  </si>
  <si>
    <t>Home/Contents insurance</t>
  </si>
  <si>
    <t>Repairs and Maintenance</t>
  </si>
  <si>
    <t>Other</t>
  </si>
  <si>
    <t>Total Residential Expenses</t>
  </si>
  <si>
    <t>Transport</t>
  </si>
  <si>
    <t>Motor Vehicle Costs</t>
  </si>
  <si>
    <t>Public Transport/Taxis etc</t>
  </si>
  <si>
    <t>Total Transport Expenses</t>
  </si>
  <si>
    <t>Education and Children</t>
  </si>
  <si>
    <t>Children</t>
  </si>
  <si>
    <t>Self education</t>
  </si>
  <si>
    <t>Personal and Family</t>
  </si>
  <si>
    <t>Food and clothing</t>
  </si>
  <si>
    <t>Personal insurance</t>
  </si>
  <si>
    <t>Pets</t>
  </si>
  <si>
    <t>Other (inc sports, hobbies, subscriptions)</t>
  </si>
  <si>
    <t>Name</t>
  </si>
  <si>
    <t>Address</t>
  </si>
  <si>
    <t>Phone</t>
  </si>
  <si>
    <t>Dependants (specify ages)</t>
  </si>
  <si>
    <t>Date of Birth</t>
  </si>
  <si>
    <t>Current Employment</t>
  </si>
  <si>
    <t>Borrower 1</t>
  </si>
  <si>
    <t>Loans Secured by Property</t>
  </si>
  <si>
    <t>Balance Owed</t>
  </si>
  <si>
    <t>Contract Payment</t>
  </si>
  <si>
    <t>Current Payment</t>
  </si>
  <si>
    <t>Proposed Payment</t>
  </si>
  <si>
    <t>Proposed Term</t>
  </si>
  <si>
    <t>Address of Property:</t>
  </si>
  <si>
    <t>Loans Secured by Other Assets</t>
  </si>
  <si>
    <t>Details of security</t>
  </si>
  <si>
    <t>Unsecured Loans/Overdrafts</t>
  </si>
  <si>
    <t>Credit/Store Cards or Layby</t>
  </si>
  <si>
    <t>Lease/Rental Contracts</t>
  </si>
  <si>
    <t>Other Payment Obligations</t>
  </si>
  <si>
    <t>TOTAL DEBTS</t>
  </si>
  <si>
    <t>TOTAL CURRENT &amp; PROPOSED PAYMENTS</t>
  </si>
  <si>
    <t>Property</t>
  </si>
  <si>
    <t>Details</t>
  </si>
  <si>
    <t>Estimated Value</t>
  </si>
  <si>
    <t>Investment</t>
  </si>
  <si>
    <t>Other Assets</t>
  </si>
  <si>
    <t>Motor vehicle (make/model/year)</t>
  </si>
  <si>
    <t>Investments</t>
  </si>
  <si>
    <t>Savings</t>
  </si>
  <si>
    <t>Superannuation</t>
  </si>
  <si>
    <t>Tools of trade</t>
  </si>
  <si>
    <t>TOTAL ASSETS</t>
  </si>
  <si>
    <t>Total Income</t>
  </si>
  <si>
    <t>Total Living Expenses</t>
  </si>
  <si>
    <t>Total Income Less Total Living Expenses (before repayments)</t>
  </si>
  <si>
    <t>Less Current Repayments Being Made</t>
  </si>
  <si>
    <t>Current Surplus/Deficit</t>
  </si>
  <si>
    <t>Proposed Payments</t>
  </si>
  <si>
    <t>Adjusted Surplus/Deficit</t>
  </si>
  <si>
    <t>STATEMENT OF FINANCIAL POSITION</t>
  </si>
  <si>
    <t>Date</t>
  </si>
  <si>
    <t>CLIENT DETAILS</t>
  </si>
  <si>
    <t>Fortnightly</t>
  </si>
  <si>
    <t>Monthly</t>
  </si>
  <si>
    <t>Quarterly</t>
  </si>
  <si>
    <t>Weekly</t>
  </si>
  <si>
    <t>HOUSEHOLD INCOME - WEEKLY / FORTNIGHTLY / MONTHLY</t>
  </si>
  <si>
    <t>TOTAL HOUSEHOLD INCOME</t>
  </si>
  <si>
    <t>LIVING EXPENSES - WEEKLY / FORTNIGHTLY / MONTHLY / QUARTERLY</t>
  </si>
  <si>
    <t>Show totals:</t>
  </si>
  <si>
    <t>-</t>
  </si>
  <si>
    <t>Total Education and Children Expenses</t>
  </si>
  <si>
    <t>Total Personal and Family Expenses</t>
  </si>
  <si>
    <t>TOTAL LIVING EXPENSES (residential + transport + eduation and children + personal and family)</t>
  </si>
  <si>
    <t>ASSETS</t>
  </si>
  <si>
    <t>DEBTS</t>
  </si>
  <si>
    <t>SUMMARY</t>
  </si>
  <si>
    <t>Summary of financial position</t>
  </si>
  <si>
    <t>Lookups</t>
  </si>
  <si>
    <t>Amount</t>
  </si>
  <si>
    <t>Frequency</t>
  </si>
  <si>
    <t>Payment Frequency</t>
  </si>
  <si>
    <t>Rent</t>
  </si>
  <si>
    <t>Rates, body corporate/strata fees</t>
  </si>
  <si>
    <t>Housing Costs</t>
  </si>
  <si>
    <t>Gas</t>
  </si>
  <si>
    <t>Electricity</t>
  </si>
  <si>
    <t>Water</t>
  </si>
  <si>
    <t>Utilities</t>
  </si>
  <si>
    <t>Telcos and communication</t>
  </si>
  <si>
    <t>Mobile</t>
  </si>
  <si>
    <t>Internet</t>
  </si>
  <si>
    <t>Pay TV</t>
  </si>
  <si>
    <t>Registration</t>
  </si>
  <si>
    <t>Insurance</t>
  </si>
  <si>
    <t>Petrol</t>
  </si>
  <si>
    <t>Parking</t>
  </si>
  <si>
    <t>Tolls</t>
  </si>
  <si>
    <t>School fees</t>
  </si>
  <si>
    <t>School excursions</t>
  </si>
  <si>
    <t>Sport and music etc</t>
  </si>
  <si>
    <t>Uniforms and clothing</t>
  </si>
  <si>
    <t>Child care / Pre-school</t>
  </si>
  <si>
    <t>Pocket money</t>
  </si>
  <si>
    <t>Food and groceries</t>
  </si>
  <si>
    <t>Lunches, take away, dining</t>
  </si>
  <si>
    <t>Clothing and shoes</t>
  </si>
  <si>
    <t xml:space="preserve">Health </t>
  </si>
  <si>
    <t>Health insurance</t>
  </si>
  <si>
    <t>Doctors and specialists</t>
  </si>
  <si>
    <t>Chemist</t>
  </si>
  <si>
    <t>Optometrist, dentist</t>
  </si>
  <si>
    <t xml:space="preserve">Family and Personal </t>
  </si>
  <si>
    <t>Haircuts and grooming</t>
  </si>
  <si>
    <t>Gambling, lotto, other</t>
  </si>
  <si>
    <t>Cigarettes and tobacco</t>
  </si>
  <si>
    <t>Alcohol</t>
  </si>
  <si>
    <t>Newspapers and magazines</t>
  </si>
  <si>
    <t>Gym</t>
  </si>
  <si>
    <t>Christmas hampers</t>
  </si>
  <si>
    <t>Funeral plans</t>
  </si>
  <si>
    <t>Gifts</t>
  </si>
  <si>
    <t>Health (inc medical, optical, dental, insurance)</t>
  </si>
  <si>
    <t>Family and Personal (inc grooming, entertainment)</t>
  </si>
  <si>
    <t>Household Furniture</t>
  </si>
  <si>
    <t xml:space="preserve">Other </t>
  </si>
  <si>
    <t>Annually</t>
  </si>
  <si>
    <t>Half Yearly</t>
  </si>
  <si>
    <t>SHOW TOTALS</t>
  </si>
  <si>
    <t xml:space="preserve">DEBTS </t>
  </si>
  <si>
    <t>Joint</t>
  </si>
  <si>
    <t>Owned By</t>
  </si>
  <si>
    <t>Combined</t>
  </si>
  <si>
    <t>Owed by</t>
  </si>
  <si>
    <t>Name of Creditor</t>
  </si>
  <si>
    <t>HOUSEHOLD INCOME - WEEKLY / FORTNIGHTLY / MONTHLY /ANNUALLY</t>
  </si>
  <si>
    <t>LIVING EXPENSES - WEEKLY / FORTNIGHTLY / MONTHLY / QUARTERLY /ANNUALLY</t>
  </si>
  <si>
    <t>Child support payment</t>
  </si>
  <si>
    <t>(Note: include mortgage payments in the debts section)</t>
  </si>
  <si>
    <t xml:space="preserve">Complete as many boxes as possible. </t>
  </si>
  <si>
    <t>Utilities (electricity, gas, water)</t>
  </si>
  <si>
    <t>Landline</t>
  </si>
  <si>
    <t>Communication (phones, internet, Pay TV)</t>
  </si>
  <si>
    <t>Repairs/Service/Tyres</t>
  </si>
  <si>
    <t>Roadside Assist</t>
  </si>
  <si>
    <t>Housing Costs (rent, rates etc)</t>
  </si>
  <si>
    <t>Owed By</t>
  </si>
  <si>
    <t>Utilities/Telco Debts</t>
  </si>
  <si>
    <t>Agreed Payment</t>
  </si>
  <si>
    <t>weekly</t>
  </si>
  <si>
    <t>fortnightly</t>
  </si>
  <si>
    <t>monthly</t>
  </si>
  <si>
    <t>quarterly</t>
  </si>
  <si>
    <t>annually</t>
  </si>
  <si>
    <t>worksheet</t>
  </si>
  <si>
    <t>issue</t>
  </si>
  <si>
    <t>update</t>
  </si>
  <si>
    <t>note</t>
  </si>
  <si>
    <t>Worksheet</t>
  </si>
  <si>
    <t>drop down menus not working in excel 2007</t>
  </si>
  <si>
    <t>update reference to range name rather than cell references</t>
  </si>
  <si>
    <t>repaired formulas</t>
  </si>
  <si>
    <t>Summary SoP</t>
  </si>
  <si>
    <t>Cells E7, E10 &amp; J10 missing formulas</t>
  </si>
  <si>
    <t>update formula</t>
  </si>
  <si>
    <t>Cell D96, D100 &amp; D104 missing formulas</t>
  </si>
  <si>
    <t>not fitting on page 2 for print</t>
  </si>
  <si>
    <t>not fitting on page 3 for print</t>
  </si>
  <si>
    <t>decrease top margin</t>
  </si>
  <si>
    <t>missing rows in credit card section</t>
  </si>
  <si>
    <t>update formulas</t>
  </si>
  <si>
    <t>Cells A149-151 missing drop down menu</t>
  </si>
  <si>
    <t>added menu</t>
  </si>
  <si>
    <t>reduce size of some rows and decreased top margin</t>
  </si>
  <si>
    <t>JM</t>
  </si>
  <si>
    <t>JM:  using 'fit to' function resulted in asset schedule breaking over 2 pages</t>
  </si>
  <si>
    <t xml:space="preserve">error in formulas in debts section ( I &amp; K 154) </t>
  </si>
  <si>
    <t xml:space="preserve">Address of Property: </t>
  </si>
  <si>
    <t>1 address trce somewhere</t>
  </si>
  <si>
    <t>car big noisy</t>
  </si>
  <si>
    <t>Cells D65 &amp; E65 missing formula</t>
  </si>
  <si>
    <t xml:space="preserve">JM created range name 'dropdown' &amp; 'ownership' </t>
  </si>
  <si>
    <t>JM format E10, J10 to date style</t>
  </si>
  <si>
    <t>week</t>
  </si>
  <si>
    <t>fortnight</t>
  </si>
  <si>
    <t>month</t>
  </si>
  <si>
    <t xml:space="preserve">re format debt total </t>
  </si>
  <si>
    <t>removed decimal points</t>
  </si>
  <si>
    <t>formula update link to worksheet</t>
  </si>
  <si>
    <t xml:space="preserve">sheet frequency in summary(M15) not linked </t>
  </si>
  <si>
    <t>debts columns for current &amp; proposed payments not calculating accurately</t>
  </si>
  <si>
    <t>Corrected error in some cell's reference to frequency column.</t>
  </si>
  <si>
    <t>testing</t>
  </si>
  <si>
    <t>frequency</t>
  </si>
  <si>
    <t>JM - tested with calculations in testing sheet</t>
  </si>
  <si>
    <t>amount</t>
  </si>
  <si>
    <t>calculation</t>
  </si>
  <si>
    <t>EXPENSE</t>
  </si>
  <si>
    <t xml:space="preserve">Household Furniture </t>
  </si>
  <si>
    <t>Total</t>
  </si>
  <si>
    <t>Assets</t>
  </si>
  <si>
    <t>actual per frequency</t>
  </si>
  <si>
    <t xml:space="preserve">Total Income Less Total Living Expenses </t>
  </si>
  <si>
    <t xml:space="preserve">Mobile </t>
  </si>
  <si>
    <t xml:space="preserve">Petrol </t>
  </si>
  <si>
    <t xml:space="preserve">Family Tax Benefit </t>
  </si>
  <si>
    <t xml:space="preserve">Other income (specify) </t>
  </si>
  <si>
    <t xml:space="preserve">Rent </t>
  </si>
  <si>
    <t>Other - Pilates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</si>
</sst>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;[Red]\(&quot;$&quot;#,##0\)"/>
    <numFmt numFmtId="165" formatCode="[$-C09]dd\-mmmm\-yyyy;@"/>
    <numFmt numFmtId="166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2"/>
      <color theme="4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D5798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rgb="FF990033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 style="thin">
        <color rgb="FF990033"/>
      </bottom>
      <diagonal/>
    </border>
    <border>
      <left/>
      <right style="thin">
        <color rgb="FF990033"/>
      </right>
      <top style="thin">
        <color rgb="FF990033"/>
      </top>
      <bottom style="thin">
        <color rgb="FF990033"/>
      </bottom>
      <diagonal/>
    </border>
    <border>
      <left/>
      <right style="thin">
        <color rgb="FF990033"/>
      </right>
      <top style="thin">
        <color rgb="FF990033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rgb="FF990033"/>
      </bottom>
      <diagonal/>
    </border>
    <border>
      <left/>
      <right/>
      <top/>
      <bottom style="thin">
        <color theme="4" tint="0.39991454817346722"/>
      </bottom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5351115451523"/>
      </left>
      <right/>
      <top style="thin">
        <color theme="4" tint="0.39985351115451523"/>
      </top>
      <bottom style="thin">
        <color theme="4" tint="0.39985351115451523"/>
      </bottom>
      <diagonal/>
    </border>
    <border>
      <left/>
      <right/>
      <top style="thin">
        <color theme="4" tint="0.39985351115451523"/>
      </top>
      <bottom style="thin">
        <color theme="4" tint="0.39985351115451523"/>
      </bottom>
      <diagonal/>
    </border>
    <border>
      <left style="thin">
        <color theme="4" tint="0.39982299264503923"/>
      </left>
      <right/>
      <top style="thin">
        <color theme="4" tint="0.39982299264503923"/>
      </top>
      <bottom style="thin">
        <color theme="4" tint="0.39982299264503923"/>
      </bottom>
      <diagonal/>
    </border>
    <border>
      <left/>
      <right style="thin">
        <color theme="4" tint="0.39982299264503923"/>
      </right>
      <top style="thin">
        <color theme="4" tint="0.39982299264503923"/>
      </top>
      <bottom style="thin">
        <color theme="4" tint="0.39982299264503923"/>
      </bottom>
      <diagonal/>
    </border>
    <border>
      <left/>
      <right/>
      <top style="thin">
        <color rgb="FF990033"/>
      </top>
      <bottom/>
      <diagonal/>
    </border>
    <border>
      <left style="thin">
        <color rgb="FF990033"/>
      </left>
      <right/>
      <top style="thick">
        <color rgb="FF990033"/>
      </top>
      <bottom style="thick">
        <color rgb="FF990033"/>
      </bottom>
      <diagonal/>
    </border>
    <border>
      <left/>
      <right/>
      <top style="thick">
        <color rgb="FF990033"/>
      </top>
      <bottom style="thick">
        <color rgb="FF990033"/>
      </bottom>
      <diagonal/>
    </border>
    <border>
      <left/>
      <right style="thin">
        <color rgb="FF990033"/>
      </right>
      <top style="thick">
        <color rgb="FF990033"/>
      </top>
      <bottom style="thick">
        <color rgb="FF990033"/>
      </bottom>
      <diagonal/>
    </border>
    <border>
      <left style="thick">
        <color rgb="FF990033"/>
      </left>
      <right/>
      <top style="thick">
        <color rgb="FF990033"/>
      </top>
      <bottom style="thick">
        <color rgb="FF990033"/>
      </bottom>
      <diagonal/>
    </border>
    <border>
      <left/>
      <right style="thick">
        <color rgb="FF990033"/>
      </right>
      <top style="thick">
        <color rgb="FF990033"/>
      </top>
      <bottom style="thick">
        <color rgb="FF990033"/>
      </bottom>
      <diagonal/>
    </border>
    <border>
      <left/>
      <right style="thin">
        <color theme="4" tint="0.39985351115451523"/>
      </right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4" tint="0.39988402966399123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/>
      <top/>
      <bottom style="thin">
        <color theme="4" tint="0.39982299264503923"/>
      </bottom>
      <diagonal/>
    </border>
    <border>
      <left/>
      <right style="thin">
        <color theme="4" tint="0.39991454817346722"/>
      </right>
      <top/>
      <bottom style="thin">
        <color theme="4" tint="0.39982299264503923"/>
      </bottom>
      <diagonal/>
    </border>
    <border>
      <left style="thin">
        <color theme="4" tint="0.39982299264503923"/>
      </left>
      <right/>
      <top style="thin">
        <color theme="4" tint="0.39991454817346722"/>
      </top>
      <bottom/>
      <diagonal/>
    </border>
    <border>
      <left/>
      <right style="thin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rgb="FF00B050"/>
      </bottom>
      <diagonal/>
    </border>
    <border>
      <left style="thin">
        <color theme="4" tint="0.39982299264503923"/>
      </left>
      <right/>
      <top/>
      <bottom/>
      <diagonal/>
    </border>
    <border>
      <left style="thick">
        <color theme="4" tint="0.39988402966399123"/>
      </left>
      <right/>
      <top style="thick">
        <color theme="4" tint="0.39988402966399123"/>
      </top>
      <bottom style="thick">
        <color theme="4" tint="0.39988402966399123"/>
      </bottom>
      <diagonal/>
    </border>
    <border>
      <left/>
      <right style="thick">
        <color theme="4" tint="0.39988402966399123"/>
      </right>
      <top style="thick">
        <color theme="4" tint="0.39988402966399123"/>
      </top>
      <bottom style="thick">
        <color theme="4" tint="0.39988402966399123"/>
      </bottom>
      <diagonal/>
    </border>
    <border>
      <left style="thin">
        <color theme="4" tint="0.39982299264503923"/>
      </left>
      <right/>
      <top style="thin">
        <color theme="4" tint="0.39991454817346722"/>
      </top>
      <bottom style="thin">
        <color theme="4" tint="0.39979247413556324"/>
      </bottom>
      <diagonal/>
    </border>
    <border>
      <left/>
      <right style="thin">
        <color theme="4" tint="0.39994506668294322"/>
      </right>
      <top style="thin">
        <color theme="4" tint="0.39991454817346722"/>
      </top>
      <bottom style="thin">
        <color theme="4" tint="0.39979247413556324"/>
      </bottom>
      <diagonal/>
    </border>
    <border>
      <left style="thin">
        <color rgb="FF990033"/>
      </left>
      <right/>
      <top style="thin">
        <color rgb="FF990033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rgb="FF990033"/>
      </left>
      <right/>
      <top/>
      <bottom style="thin">
        <color rgb="FF990033"/>
      </bottom>
      <diagonal/>
    </border>
    <border>
      <left style="thick">
        <color rgb="FF990033"/>
      </left>
      <right/>
      <top/>
      <bottom style="thick">
        <color rgb="FF990033"/>
      </bottom>
      <diagonal/>
    </border>
    <border>
      <left/>
      <right style="thick">
        <color rgb="FF990033"/>
      </right>
      <top/>
      <bottom style="thick">
        <color rgb="FF990033"/>
      </bottom>
      <diagonal/>
    </border>
    <border>
      <left/>
      <right/>
      <top style="thin">
        <color theme="4" tint="0.39991454817346722"/>
      </top>
      <bottom/>
      <diagonal/>
    </border>
    <border>
      <left/>
      <right/>
      <top/>
      <bottom style="thin">
        <color theme="4" tint="0.39988402966399123"/>
      </bottom>
      <diagonal/>
    </border>
    <border>
      <left/>
      <right/>
      <top/>
      <bottom style="thin">
        <color theme="4" tint="0.39985351115451523"/>
      </bottom>
      <diagonal/>
    </border>
    <border>
      <left style="thick">
        <color rgb="FF990033"/>
      </left>
      <right style="thick">
        <color rgb="FF990033"/>
      </right>
      <top style="thick">
        <color rgb="FF990033"/>
      </top>
      <bottom style="thick">
        <color rgb="FF990033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medium">
        <color rgb="FF990033"/>
      </left>
      <right/>
      <top style="medium">
        <color rgb="FF990033"/>
      </top>
      <bottom style="thin">
        <color rgb="FF990033"/>
      </bottom>
      <diagonal/>
    </border>
    <border>
      <left/>
      <right style="medium">
        <color rgb="FF990033"/>
      </right>
      <top style="medium">
        <color rgb="FF990033"/>
      </top>
      <bottom style="thin">
        <color rgb="FF990033"/>
      </bottom>
      <diagonal/>
    </border>
    <border>
      <left style="thin">
        <color rgb="FF990033"/>
      </left>
      <right/>
      <top/>
      <bottom/>
      <diagonal/>
    </border>
    <border>
      <left/>
      <right style="thin">
        <color rgb="FF990033"/>
      </right>
      <top/>
      <bottom/>
      <diagonal/>
    </border>
    <border>
      <left style="medium">
        <color rgb="FF990033"/>
      </left>
      <right/>
      <top style="medium">
        <color rgb="FF990033"/>
      </top>
      <bottom style="medium">
        <color rgb="FF990033"/>
      </bottom>
      <diagonal/>
    </border>
    <border>
      <left/>
      <right style="medium">
        <color rgb="FF990033"/>
      </right>
      <top style="medium">
        <color rgb="FF990033"/>
      </top>
      <bottom style="medium">
        <color rgb="FF990033"/>
      </bottom>
      <diagonal/>
    </border>
    <border>
      <left style="thin">
        <color rgb="FF990033"/>
      </left>
      <right/>
      <top style="medium">
        <color rgb="FF990033"/>
      </top>
      <bottom/>
      <diagonal/>
    </border>
    <border>
      <left/>
      <right style="thin">
        <color rgb="FF990033"/>
      </right>
      <top style="medium">
        <color rgb="FF990033"/>
      </top>
      <bottom/>
      <diagonal/>
    </border>
    <border>
      <left style="thin">
        <color rgb="FF990033"/>
      </left>
      <right/>
      <top/>
      <bottom style="medium">
        <color rgb="FF990033"/>
      </bottom>
      <diagonal/>
    </border>
    <border>
      <left/>
      <right style="thin">
        <color rgb="FF990033"/>
      </right>
      <top/>
      <bottom style="medium">
        <color rgb="FF990033"/>
      </bottom>
      <diagonal/>
    </border>
    <border>
      <left style="thin">
        <color theme="4" tint="0.39982299264503923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82299264503923"/>
      </right>
      <top style="thin">
        <color theme="4" tint="0.39985351115451523"/>
      </top>
      <bottom style="thin">
        <color theme="4" tint="0.39985351115451523"/>
      </bottom>
      <diagonal/>
    </border>
    <border>
      <left/>
      <right style="thin">
        <color theme="3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3"/>
      </bottom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3"/>
      </bottom>
      <diagonal/>
    </border>
    <border>
      <left/>
      <right style="thin">
        <color theme="5" tint="0.59999389629810485"/>
      </right>
      <top style="thin">
        <color rgb="FF990033"/>
      </top>
      <bottom style="thin">
        <color rgb="FF990033"/>
      </bottom>
      <diagonal/>
    </border>
    <border>
      <left/>
      <right/>
      <top style="dotted">
        <color theme="1"/>
      </top>
      <bottom/>
      <diagonal/>
    </border>
    <border>
      <left/>
      <right/>
      <top style="dotted">
        <color theme="1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/>
    <xf numFmtId="0" fontId="0" fillId="0" borderId="5" xfId="0" applyBorder="1"/>
    <xf numFmtId="0" fontId="7" fillId="0" borderId="0" xfId="0" applyFont="1"/>
    <xf numFmtId="0" fontId="13" fillId="0" borderId="0" xfId="0" applyFont="1"/>
    <xf numFmtId="0" fontId="0" fillId="10" borderId="0" xfId="0" applyFill="1"/>
    <xf numFmtId="0" fontId="4" fillId="10" borderId="0" xfId="0" applyFont="1" applyFill="1"/>
    <xf numFmtId="0" fontId="7" fillId="10" borderId="0" xfId="0" applyFont="1" applyFill="1"/>
    <xf numFmtId="0" fontId="2" fillId="10" borderId="0" xfId="0" applyFont="1" applyFill="1"/>
    <xf numFmtId="0" fontId="13" fillId="10" borderId="0" xfId="0" applyFont="1" applyFill="1"/>
    <xf numFmtId="42" fontId="0" fillId="0" borderId="9" xfId="0" applyNumberFormat="1" applyBorder="1" applyProtection="1">
      <protection locked="0"/>
    </xf>
    <xf numFmtId="0" fontId="1" fillId="6" borderId="11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42" fontId="13" fillId="0" borderId="0" xfId="0" applyNumberFormat="1" applyFont="1" applyAlignment="1">
      <alignment horizontal="left"/>
    </xf>
    <xf numFmtId="0" fontId="12" fillId="6" borderId="25" xfId="0" applyFont="1" applyFill="1" applyBorder="1" applyAlignment="1">
      <alignment horizontal="left"/>
    </xf>
    <xf numFmtId="42" fontId="13" fillId="0" borderId="62" xfId="0" applyNumberFormat="1" applyFont="1" applyBorder="1" applyAlignment="1">
      <alignment horizontal="left"/>
    </xf>
    <xf numFmtId="0" fontId="10" fillId="0" borderId="5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0" xfId="0" applyFont="1"/>
    <xf numFmtId="0" fontId="9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2" fontId="0" fillId="0" borderId="9" xfId="0" applyNumberFormat="1" applyBorder="1"/>
    <xf numFmtId="0" fontId="0" fillId="0" borderId="0" xfId="0" quotePrefix="1" applyAlignment="1">
      <alignment horizontal="left"/>
    </xf>
    <xf numFmtId="0" fontId="1" fillId="8" borderId="15" xfId="0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0" fontId="1" fillId="8" borderId="43" xfId="0" applyFont="1" applyFill="1" applyBorder="1" applyAlignment="1">
      <alignment horizontal="left"/>
    </xf>
    <xf numFmtId="0" fontId="1" fillId="8" borderId="4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4" fillId="0" borderId="0" xfId="0" applyFont="1" applyAlignment="1">
      <alignment horizontal="left"/>
    </xf>
    <xf numFmtId="0" fontId="0" fillId="11" borderId="12" xfId="0" applyFill="1" applyBorder="1" applyAlignment="1" applyProtection="1">
      <alignment horizontal="left"/>
      <protection locked="0"/>
    </xf>
    <xf numFmtId="0" fontId="0" fillId="11" borderId="12" xfId="0" applyFill="1" applyBorder="1" applyProtection="1">
      <protection locked="0"/>
    </xf>
    <xf numFmtId="0" fontId="0" fillId="0" borderId="85" xfId="0" applyBorder="1" applyAlignment="1" applyProtection="1">
      <alignment horizontal="left"/>
      <protection locked="0"/>
    </xf>
    <xf numFmtId="0" fontId="14" fillId="11" borderId="87" xfId="0" applyFont="1" applyFill="1" applyBorder="1" applyAlignment="1">
      <alignment horizontal="left"/>
    </xf>
    <xf numFmtId="0" fontId="0" fillId="13" borderId="0" xfId="0" applyFill="1"/>
    <xf numFmtId="0" fontId="14" fillId="14" borderId="0" xfId="0" applyFont="1" applyFill="1" applyAlignment="1">
      <alignment horizontal="left"/>
    </xf>
    <xf numFmtId="0" fontId="0" fillId="14" borderId="10" xfId="0" applyFill="1" applyBorder="1" applyAlignment="1">
      <alignment horizontal="left"/>
    </xf>
    <xf numFmtId="0" fontId="0" fillId="0" borderId="86" xfId="0" applyBorder="1" applyAlignment="1">
      <alignment horizontal="left"/>
    </xf>
    <xf numFmtId="0" fontId="1" fillId="7" borderId="10" xfId="0" applyFont="1" applyFill="1" applyBorder="1"/>
    <xf numFmtId="0" fontId="1" fillId="7" borderId="11" xfId="0" applyFont="1" applyFill="1" applyBorder="1"/>
    <xf numFmtId="0" fontId="0" fillId="0" borderId="11" xfId="0" applyBorder="1" applyAlignment="1" applyProtection="1">
      <alignment horizontal="left"/>
      <protection locked="0"/>
    </xf>
    <xf numFmtId="0" fontId="1" fillId="6" borderId="11" xfId="0" applyFont="1" applyFill="1" applyBorder="1" applyAlignment="1" applyProtection="1">
      <alignment horizontal="left"/>
      <protection locked="0"/>
    </xf>
    <xf numFmtId="0" fontId="1" fillId="6" borderId="17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93" xfId="0" applyBorder="1"/>
    <xf numFmtId="14" fontId="0" fillId="0" borderId="95" xfId="0" applyNumberFormat="1" applyBorder="1" applyAlignment="1">
      <alignment horizontal="left" vertical="top"/>
    </xf>
    <xf numFmtId="14" fontId="0" fillId="0" borderId="95" xfId="0" applyNumberFormat="1" applyBorder="1" applyAlignment="1">
      <alignment horizontal="left" vertical="top" wrapText="1"/>
    </xf>
    <xf numFmtId="14" fontId="0" fillId="0" borderId="94" xfId="0" applyNumberFormat="1" applyBorder="1" applyAlignment="1">
      <alignment horizontal="left" vertical="top"/>
    </xf>
    <xf numFmtId="14" fontId="0" fillId="0" borderId="94" xfId="0" applyNumberFormat="1" applyBorder="1" applyAlignment="1">
      <alignment horizontal="left" vertical="top" wrapText="1"/>
    </xf>
    <xf numFmtId="0" fontId="0" fillId="0" borderId="16" xfId="0" applyBorder="1" applyAlignment="1" applyProtection="1">
      <alignment horizontal="left"/>
      <protection locked="0"/>
    </xf>
    <xf numFmtId="0" fontId="0" fillId="0" borderId="86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166" fontId="0" fillId="0" borderId="0" xfId="1" applyNumberFormat="1" applyFont="1" applyAlignment="1">
      <alignment horizontal="left"/>
    </xf>
    <xf numFmtId="44" fontId="0" fillId="0" borderId="0" xfId="0" applyNumberFormat="1"/>
    <xf numFmtId="166" fontId="0" fillId="0" borderId="1" xfId="1" applyNumberFormat="1" applyFont="1" applyBorder="1" applyAlignment="1">
      <alignment horizontal="left"/>
    </xf>
    <xf numFmtId="0" fontId="0" fillId="0" borderId="0" xfId="0" applyAlignment="1">
      <alignment horizontal="left" indent="1"/>
    </xf>
    <xf numFmtId="44" fontId="0" fillId="0" borderId="0" xfId="1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 wrapText="1"/>
    </xf>
    <xf numFmtId="44" fontId="0" fillId="0" borderId="0" xfId="1" applyFont="1" applyAlignment="1">
      <alignment horizontal="left" wrapText="1"/>
    </xf>
    <xf numFmtId="44" fontId="0" fillId="0" borderId="0" xfId="1" applyFont="1" applyAlignment="1">
      <alignment horizontal="left" indent="1"/>
    </xf>
    <xf numFmtId="44" fontId="0" fillId="0" borderId="0" xfId="0" applyNumberFormat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2" fontId="0" fillId="0" borderId="9" xfId="0" applyNumberFormat="1" applyBorder="1" applyProtection="1">
      <protection locked="0"/>
    </xf>
    <xf numFmtId="42" fontId="0" fillId="0" borderId="10" xfId="0" applyNumberFormat="1" applyBorder="1" applyProtection="1">
      <protection locked="0"/>
    </xf>
    <xf numFmtId="42" fontId="0" fillId="0" borderId="12" xfId="0" applyNumberFormat="1" applyBorder="1" applyProtection="1">
      <protection locked="0"/>
    </xf>
    <xf numFmtId="42" fontId="0" fillId="0" borderId="10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9" xfId="0" applyBorder="1" applyProtection="1">
      <protection locked="0"/>
    </xf>
    <xf numFmtId="0" fontId="0" fillId="14" borderId="10" xfId="0" applyFill="1" applyBorder="1" applyAlignment="1" applyProtection="1">
      <alignment horizontal="left"/>
      <protection locked="0"/>
    </xf>
    <xf numFmtId="0" fontId="0" fillId="14" borderId="11" xfId="0" applyFill="1" applyBorder="1" applyAlignment="1" applyProtection="1">
      <alignment horizontal="left"/>
      <protection locked="0"/>
    </xf>
    <xf numFmtId="0" fontId="0" fillId="14" borderId="10" xfId="0" applyFill="1" applyBorder="1" applyProtection="1">
      <protection locked="0"/>
    </xf>
    <xf numFmtId="0" fontId="0" fillId="14" borderId="11" xfId="0" applyFill="1" applyBorder="1" applyProtection="1">
      <protection locked="0"/>
    </xf>
    <xf numFmtId="0" fontId="0" fillId="13" borderId="10" xfId="0" applyFill="1" applyBorder="1" applyAlignment="1">
      <alignment horizontal="left"/>
    </xf>
    <xf numFmtId="0" fontId="0" fillId="13" borderId="11" xfId="0" applyFill="1" applyBorder="1" applyAlignment="1">
      <alignment horizontal="left"/>
    </xf>
    <xf numFmtId="0" fontId="0" fillId="13" borderId="89" xfId="0" applyFill="1" applyBorder="1" applyAlignment="1">
      <alignment horizontal="left"/>
    </xf>
    <xf numFmtId="0" fontId="4" fillId="13" borderId="11" xfId="0" applyFont="1" applyFill="1" applyBorder="1" applyAlignment="1" applyProtection="1">
      <alignment horizontal="left"/>
      <protection locked="0"/>
    </xf>
    <xf numFmtId="0" fontId="4" fillId="13" borderId="12" xfId="0" applyFont="1" applyFill="1" applyBorder="1" applyAlignment="1" applyProtection="1">
      <alignment horizontal="left"/>
      <protection locked="0"/>
    </xf>
    <xf numFmtId="0" fontId="4" fillId="13" borderId="11" xfId="0" applyFont="1" applyFill="1" applyBorder="1" applyAlignment="1" applyProtection="1">
      <alignment horizontal="left" vertical="top"/>
      <protection locked="0"/>
    </xf>
    <xf numFmtId="0" fontId="0" fillId="13" borderId="11" xfId="0" applyFill="1" applyBorder="1" applyAlignment="1" applyProtection="1">
      <alignment horizontal="left" vertical="top"/>
      <protection locked="0"/>
    </xf>
    <xf numFmtId="0" fontId="0" fillId="13" borderId="12" xfId="0" applyFill="1" applyBorder="1" applyAlignment="1" applyProtection="1">
      <alignment horizontal="left" vertical="top"/>
      <protection locked="0"/>
    </xf>
    <xf numFmtId="0" fontId="20" fillId="10" borderId="18" xfId="0" applyFont="1" applyFill="1" applyBorder="1" applyAlignment="1">
      <alignment horizontal="center"/>
    </xf>
    <xf numFmtId="0" fontId="14" fillId="14" borderId="88" xfId="0" applyFont="1" applyFill="1" applyBorder="1" applyAlignment="1">
      <alignment horizontal="center"/>
    </xf>
    <xf numFmtId="0" fontId="14" fillId="14" borderId="92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2" fontId="0" fillId="0" borderId="80" xfId="0" applyNumberFormat="1" applyBorder="1" applyAlignment="1">
      <alignment horizontal="right"/>
    </xf>
    <xf numFmtId="0" fontId="0" fillId="0" borderId="81" xfId="0" applyBorder="1" applyAlignment="1">
      <alignment horizontal="right"/>
    </xf>
    <xf numFmtId="42" fontId="0" fillId="0" borderId="74" xfId="0" applyNumberFormat="1" applyBorder="1" applyAlignment="1">
      <alignment horizontal="right"/>
    </xf>
    <xf numFmtId="0" fontId="0" fillId="0" borderId="75" xfId="0" applyBorder="1" applyAlignment="1">
      <alignment horizontal="right"/>
    </xf>
    <xf numFmtId="42" fontId="0" fillId="0" borderId="12" xfId="0" applyNumberFormat="1" applyBorder="1" applyAlignment="1" applyProtection="1">
      <alignment horizontal="right"/>
      <protection locked="0"/>
    </xf>
    <xf numFmtId="42" fontId="0" fillId="0" borderId="78" xfId="0" applyNumberFormat="1" applyBorder="1" applyAlignment="1">
      <alignment horizontal="right"/>
    </xf>
    <xf numFmtId="0" fontId="0" fillId="0" borderId="79" xfId="0" applyBorder="1" applyAlignment="1">
      <alignment horizontal="right"/>
    </xf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/>
    <xf numFmtId="42" fontId="0" fillId="0" borderId="74" xfId="0" applyNumberFormat="1" applyBorder="1"/>
    <xf numFmtId="0" fontId="0" fillId="0" borderId="75" xfId="0" applyBorder="1"/>
    <xf numFmtId="42" fontId="0" fillId="0" borderId="56" xfId="0" applyNumberFormat="1" applyBorder="1"/>
    <xf numFmtId="0" fontId="0" fillId="0" borderId="71" xfId="0" applyBorder="1"/>
    <xf numFmtId="42" fontId="0" fillId="0" borderId="78" xfId="0" applyNumberFormat="1" applyBorder="1"/>
    <xf numFmtId="0" fontId="0" fillId="0" borderId="79" xfId="0" applyBorder="1"/>
    <xf numFmtId="42" fontId="0" fillId="0" borderId="80" xfId="0" applyNumberFormat="1" applyBorder="1"/>
    <xf numFmtId="0" fontId="0" fillId="0" borderId="81" xfId="0" applyBorder="1"/>
    <xf numFmtId="0" fontId="5" fillId="0" borderId="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9" borderId="47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42" fontId="0" fillId="0" borderId="53" xfId="0" applyNumberFormat="1" applyBorder="1" applyAlignment="1">
      <alignment horizontal="right"/>
    </xf>
    <xf numFmtId="42" fontId="0" fillId="0" borderId="13" xfId="0" applyNumberFormat="1" applyBorder="1" applyAlignment="1">
      <alignment horizontal="right"/>
    </xf>
    <xf numFmtId="42" fontId="0" fillId="0" borderId="10" xfId="0" applyNumberFormat="1" applyBorder="1" applyAlignment="1">
      <alignment horizontal="right"/>
    </xf>
    <xf numFmtId="42" fontId="0" fillId="0" borderId="12" xfId="0" applyNumberFormat="1" applyBorder="1" applyAlignment="1">
      <alignment horizontal="right"/>
    </xf>
    <xf numFmtId="42" fontId="0" fillId="0" borderId="56" xfId="0" applyNumberFormat="1" applyBorder="1" applyAlignment="1">
      <alignment horizontal="right"/>
    </xf>
    <xf numFmtId="42" fontId="0" fillId="0" borderId="71" xfId="0" applyNumberFormat="1" applyBorder="1" applyAlignment="1">
      <alignment horizontal="right"/>
    </xf>
    <xf numFmtId="42" fontId="0" fillId="0" borderId="76" xfId="0" applyNumberFormat="1" applyBorder="1" applyAlignment="1">
      <alignment horizontal="right"/>
    </xf>
    <xf numFmtId="42" fontId="0" fillId="0" borderId="77" xfId="0" applyNumberFormat="1" applyBorder="1" applyAlignment="1">
      <alignment horizontal="right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1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>
      <alignment horizontal="center"/>
      <protection locked="0"/>
    </xf>
    <xf numFmtId="0" fontId="4" fillId="0" borderId="48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42" fontId="0" fillId="0" borderId="51" xfId="0" applyNumberFormat="1" applyBorder="1" applyAlignment="1">
      <alignment horizontal="right"/>
    </xf>
    <xf numFmtId="0" fontId="0" fillId="0" borderId="52" xfId="0" applyBorder="1" applyAlignment="1">
      <alignment horizontal="right"/>
    </xf>
    <xf numFmtId="42" fontId="0" fillId="0" borderId="40" xfId="0" applyNumberFormat="1" applyBorder="1" applyAlignment="1">
      <alignment horizontal="right"/>
    </xf>
    <xf numFmtId="0" fontId="0" fillId="0" borderId="41" xfId="0" applyBorder="1" applyAlignment="1">
      <alignment horizontal="right"/>
    </xf>
    <xf numFmtId="0" fontId="1" fillId="7" borderId="53" xfId="0" applyFont="1" applyFill="1" applyBorder="1" applyAlignment="1">
      <alignment horizontal="left"/>
    </xf>
    <xf numFmtId="0" fontId="1" fillId="7" borderId="2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9" fillId="4" borderId="18" xfId="0" applyFont="1" applyFill="1" applyBorder="1" applyAlignment="1">
      <alignment horizontal="left"/>
    </xf>
    <xf numFmtId="0" fontId="12" fillId="4" borderId="37" xfId="0" applyFont="1" applyFill="1" applyBorder="1" applyAlignment="1">
      <alignment horizontal="left"/>
    </xf>
    <xf numFmtId="0" fontId="12" fillId="4" borderId="18" xfId="0" applyFont="1" applyFill="1" applyBorder="1" applyAlignment="1">
      <alignment horizontal="left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38" xfId="0" applyFont="1" applyFill="1" applyBorder="1" applyAlignment="1" applyProtection="1">
      <alignment horizontal="center"/>
      <protection locked="0"/>
    </xf>
    <xf numFmtId="0" fontId="1" fillId="5" borderId="39" xfId="0" applyFont="1" applyFill="1" applyBorder="1" applyAlignment="1" applyProtection="1">
      <alignment horizontal="center"/>
      <protection locked="0"/>
    </xf>
    <xf numFmtId="0" fontId="0" fillId="2" borderId="4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42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42" fontId="2" fillId="0" borderId="19" xfId="0" applyNumberFormat="1" applyFont="1" applyBorder="1"/>
    <xf numFmtId="0" fontId="2" fillId="0" borderId="20" xfId="0" applyFont="1" applyBorder="1"/>
    <xf numFmtId="0" fontId="0" fillId="0" borderId="21" xfId="0" applyBorder="1" applyAlignment="1" applyProtection="1">
      <alignment horizontal="right"/>
      <protection locked="0"/>
    </xf>
    <xf numFmtId="0" fontId="0" fillId="0" borderId="84" xfId="0" applyBorder="1" applyAlignment="1" applyProtection="1">
      <alignment horizontal="right"/>
      <protection locked="0"/>
    </xf>
    <xf numFmtId="0" fontId="1" fillId="3" borderId="35" xfId="0" applyFont="1" applyFill="1" applyBorder="1" applyAlignment="1" applyProtection="1">
      <alignment horizontal="left"/>
      <protection locked="0"/>
    </xf>
    <xf numFmtId="0" fontId="3" fillId="3" borderId="35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12" fillId="8" borderId="45" xfId="0" applyFont="1" applyFill="1" applyBorder="1" applyAlignment="1">
      <alignment horizontal="left"/>
    </xf>
    <xf numFmtId="0" fontId="14" fillId="0" borderId="91" xfId="0" applyFont="1" applyBorder="1" applyAlignment="1">
      <alignment horizontal="left"/>
    </xf>
    <xf numFmtId="0" fontId="14" fillId="0" borderId="90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2" fillId="0" borderId="22" xfId="0" applyFont="1" applyBorder="1"/>
    <xf numFmtId="0" fontId="18" fillId="6" borderId="17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42" fontId="0" fillId="0" borderId="14" xfId="0" applyNumberFormat="1" applyBorder="1" applyProtection="1">
      <protection locked="0"/>
    </xf>
    <xf numFmtId="42" fontId="0" fillId="0" borderId="16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42" fontId="2" fillId="0" borderId="72" xfId="0" applyNumberFormat="1" applyFont="1" applyBorder="1"/>
    <xf numFmtId="42" fontId="2" fillId="0" borderId="73" xfId="0" applyNumberFormat="1" applyFont="1" applyBorder="1"/>
    <xf numFmtId="0" fontId="12" fillId="6" borderId="56" xfId="0" applyFont="1" applyFill="1" applyBorder="1" applyAlignment="1">
      <alignment horizontal="left" vertical="top" wrapText="1"/>
    </xf>
    <xf numFmtId="0" fontId="12" fillId="6" borderId="17" xfId="0" applyFont="1" applyFill="1" applyBorder="1" applyAlignment="1">
      <alignment horizontal="left" vertical="top" wrapText="1"/>
    </xf>
    <xf numFmtId="42" fontId="15" fillId="0" borderId="57" xfId="0" applyNumberFormat="1" applyFont="1" applyBorder="1"/>
    <xf numFmtId="42" fontId="15" fillId="0" borderId="58" xfId="0" applyNumberFormat="1" applyFont="1" applyBorder="1"/>
    <xf numFmtId="42" fontId="15" fillId="0" borderId="54" xfId="0" applyNumberFormat="1" applyFont="1" applyBorder="1"/>
    <xf numFmtId="42" fontId="15" fillId="0" borderId="55" xfId="0" applyNumberFormat="1" applyFont="1" applyBorder="1"/>
    <xf numFmtId="0" fontId="18" fillId="6" borderId="0" xfId="0" applyFont="1" applyFill="1" applyAlignment="1">
      <alignment horizontal="center"/>
    </xf>
    <xf numFmtId="0" fontId="19" fillId="0" borderId="0" xfId="0" applyFont="1"/>
    <xf numFmtId="42" fontId="13" fillId="0" borderId="49" xfId="0" applyNumberFormat="1" applyFont="1" applyBorder="1"/>
    <xf numFmtId="42" fontId="13" fillId="0" borderId="50" xfId="0" applyNumberFormat="1" applyFont="1" applyBorder="1"/>
    <xf numFmtId="42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2" fillId="0" borderId="23" xfId="0" applyFont="1" applyBorder="1" applyAlignment="1">
      <alignment horizontal="right"/>
    </xf>
    <xf numFmtId="0" fontId="2" fillId="0" borderId="24" xfId="0" applyFont="1" applyBorder="1"/>
    <xf numFmtId="0" fontId="0" fillId="6" borderId="17" xfId="0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1" fillId="8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0" fontId="13" fillId="0" borderId="27" xfId="0" applyFont="1" applyBorder="1"/>
    <xf numFmtId="0" fontId="13" fillId="0" borderId="28" xfId="0" applyFon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0" fontId="13" fillId="0" borderId="25" xfId="0" applyFont="1" applyBorder="1"/>
    <xf numFmtId="0" fontId="13" fillId="0" borderId="13" xfId="0" applyFont="1" applyBorder="1"/>
    <xf numFmtId="164" fontId="2" fillId="0" borderId="66" xfId="0" applyNumberFormat="1" applyFont="1" applyBorder="1"/>
    <xf numFmtId="164" fontId="2" fillId="0" borderId="67" xfId="0" applyNumberFormat="1" applyFont="1" applyBorder="1"/>
    <xf numFmtId="164" fontId="2" fillId="0" borderId="68" xfId="0" applyNumberFormat="1" applyFont="1" applyBorder="1"/>
    <xf numFmtId="164" fontId="0" fillId="0" borderId="63" xfId="0" applyNumberFormat="1" applyBorder="1"/>
    <xf numFmtId="164" fontId="0" fillId="0" borderId="64" xfId="0" applyNumberFormat="1" applyBorder="1"/>
    <xf numFmtId="164" fontId="0" fillId="0" borderId="65" xfId="0" applyNumberFormat="1" applyBorder="1"/>
    <xf numFmtId="164" fontId="0" fillId="0" borderId="69" xfId="0" applyNumberFormat="1" applyBorder="1"/>
    <xf numFmtId="164" fontId="0" fillId="0" borderId="0" xfId="0" applyNumberFormat="1"/>
    <xf numFmtId="164" fontId="0" fillId="0" borderId="70" xfId="0" applyNumberFormat="1" applyBorder="1"/>
    <xf numFmtId="166" fontId="13" fillId="0" borderId="29" xfId="0" applyNumberFormat="1" applyFont="1" applyBorder="1"/>
    <xf numFmtId="166" fontId="13" fillId="0" borderId="30" xfId="0" applyNumberFormat="1" applyFont="1" applyBorder="1"/>
    <xf numFmtId="0" fontId="17" fillId="0" borderId="0" xfId="0" applyFont="1" applyAlignment="1">
      <alignment horizontal="left"/>
    </xf>
    <xf numFmtId="0" fontId="14" fillId="0" borderId="26" xfId="0" applyFont="1" applyBorder="1"/>
    <xf numFmtId="0" fontId="0" fillId="0" borderId="27" xfId="0" applyBorder="1"/>
    <xf numFmtId="0" fontId="14" fillId="0" borderId="27" xfId="0" applyFont="1" applyBorder="1"/>
    <xf numFmtId="0" fontId="0" fillId="0" borderId="30" xfId="0" applyBorder="1"/>
    <xf numFmtId="0" fontId="0" fillId="0" borderId="22" xfId="0" applyBorder="1" applyProtection="1">
      <protection locked="0"/>
    </xf>
    <xf numFmtId="0" fontId="1" fillId="5" borderId="60" xfId="0" applyFont="1" applyFill="1" applyBorder="1" applyAlignment="1">
      <alignment horizontal="center"/>
    </xf>
    <xf numFmtId="0" fontId="1" fillId="5" borderId="61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21" fillId="12" borderId="1" xfId="0" applyNumberFormat="1" applyFont="1" applyFill="1" applyBorder="1" applyProtection="1">
      <protection locked="0"/>
    </xf>
    <xf numFmtId="165" fontId="0" fillId="12" borderId="1" xfId="0" applyNumberFormat="1" applyFill="1" applyBorder="1" applyProtection="1">
      <protection locked="0"/>
    </xf>
    <xf numFmtId="0" fontId="1" fillId="8" borderId="14" xfId="0" applyFont="1" applyFill="1" applyBorder="1" applyAlignment="1">
      <alignment horizontal="left"/>
    </xf>
    <xf numFmtId="0" fontId="1" fillId="8" borderId="15" xfId="0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22" fillId="7" borderId="10" xfId="0" applyFont="1" applyFill="1" applyBorder="1" applyAlignment="1">
      <alignment horizontal="left"/>
    </xf>
    <xf numFmtId="0" fontId="18" fillId="6" borderId="0" xfId="0" applyFont="1" applyFill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8" fillId="6" borderId="17" xfId="0" applyFont="1" applyFill="1" applyBorder="1" applyAlignment="1" applyProtection="1">
      <alignment horizontal="center"/>
      <protection locked="0"/>
    </xf>
    <xf numFmtId="0" fontId="19" fillId="0" borderId="17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6" xfId="0" applyBorder="1" applyAlignment="1">
      <alignment horizontal="left"/>
    </xf>
    <xf numFmtId="42" fontId="0" fillId="0" borderId="19" xfId="0" applyNumberFormat="1" applyBorder="1"/>
    <xf numFmtId="0" fontId="0" fillId="0" borderId="20" xfId="0" applyBorder="1"/>
    <xf numFmtId="0" fontId="0" fillId="0" borderId="21" xfId="0" applyBorder="1" applyAlignment="1">
      <alignment horizontal="right"/>
    </xf>
    <xf numFmtId="0" fontId="0" fillId="0" borderId="84" xfId="0" applyBorder="1" applyAlignment="1">
      <alignment horizontal="right"/>
    </xf>
    <xf numFmtId="42" fontId="0" fillId="0" borderId="82" xfId="0" applyNumberFormat="1" applyBorder="1" applyAlignment="1">
      <alignment horizontal="right"/>
    </xf>
    <xf numFmtId="42" fontId="0" fillId="0" borderId="83" xfId="0" applyNumberFormat="1" applyBorder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6" fillId="0" borderId="1" xfId="0" applyNumberFormat="1" applyFont="1" applyBorder="1"/>
    <xf numFmtId="165" fontId="0" fillId="0" borderId="1" xfId="0" applyNumberFormat="1" applyBorder="1"/>
    <xf numFmtId="0" fontId="1" fillId="3" borderId="35" xfId="0" applyFon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42" fontId="0" fillId="0" borderId="52" xfId="0" applyNumberFormat="1" applyBorder="1" applyAlignment="1">
      <alignment horizontal="right"/>
    </xf>
    <xf numFmtId="0" fontId="1" fillId="7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74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71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42" fontId="0" fillId="0" borderId="14" xfId="0" applyNumberFormat="1" applyBorder="1"/>
    <xf numFmtId="42" fontId="0" fillId="0" borderId="16" xfId="0" applyNumberFormat="1" applyBorder="1"/>
    <xf numFmtId="0" fontId="14" fillId="11" borderId="0" xfId="0" applyFont="1" applyFill="1" applyAlignment="1">
      <alignment horizontal="left"/>
    </xf>
    <xf numFmtId="0" fontId="0" fillId="13" borderId="11" xfId="0" applyFill="1" applyBorder="1"/>
    <xf numFmtId="0" fontId="0" fillId="13" borderId="12" xfId="0" applyFill="1" applyBorder="1"/>
    <xf numFmtId="42" fontId="0" fillId="0" borderId="10" xfId="0" applyNumberFormat="1" applyBorder="1"/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3" borderId="12" xfId="0" applyFill="1" applyBorder="1" applyAlignment="1">
      <alignment horizontal="left"/>
    </xf>
    <xf numFmtId="42" fontId="13" fillId="0" borderId="29" xfId="0" applyNumberFormat="1" applyFont="1" applyBorder="1"/>
    <xf numFmtId="42" fontId="13" fillId="0" borderId="30" xfId="0" applyNumberFormat="1" applyFont="1" applyBorder="1"/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19FAA"/>
      <color rgb="FF990033"/>
      <color rgb="FFD579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ona\AppData\Local\Microsoft\Windows\Temporary%20Internet%20Files\Content.Outlook\ID01X2VC\Statement%20of%20Pos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IC version"/>
      <sheetName val="Lookup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A2" sqref="A2:A7"/>
    </sheetView>
  </sheetViews>
  <sheetFormatPr defaultColWidth="8.85546875" defaultRowHeight="15" x14ac:dyDescent="0.25"/>
  <cols>
    <col min="1" max="1" width="10.7109375" bestFit="1" customWidth="1"/>
    <col min="5" max="5" width="16.140625" customWidth="1"/>
  </cols>
  <sheetData>
    <row r="1" spans="1:5" x14ac:dyDescent="0.25">
      <c r="A1" s="78" t="s">
        <v>84</v>
      </c>
      <c r="B1" s="78"/>
    </row>
    <row r="2" spans="1:5" x14ac:dyDescent="0.25">
      <c r="A2" t="s">
        <v>76</v>
      </c>
      <c r="B2">
        <v>0</v>
      </c>
      <c r="E2" t="s">
        <v>76</v>
      </c>
    </row>
    <row r="3" spans="1:5" x14ac:dyDescent="0.25">
      <c r="A3" t="s">
        <v>71</v>
      </c>
      <c r="B3">
        <v>52</v>
      </c>
      <c r="E3" t="s">
        <v>31</v>
      </c>
    </row>
    <row r="4" spans="1:5" x14ac:dyDescent="0.25">
      <c r="A4" t="s">
        <v>68</v>
      </c>
      <c r="B4">
        <v>26</v>
      </c>
      <c r="E4" t="s">
        <v>7</v>
      </c>
    </row>
    <row r="5" spans="1:5" x14ac:dyDescent="0.25">
      <c r="A5" t="s">
        <v>69</v>
      </c>
      <c r="B5">
        <v>12</v>
      </c>
      <c r="E5" t="s">
        <v>136</v>
      </c>
    </row>
    <row r="6" spans="1:5" x14ac:dyDescent="0.25">
      <c r="A6" t="s">
        <v>70</v>
      </c>
      <c r="B6">
        <v>4</v>
      </c>
      <c r="E6" t="s">
        <v>11</v>
      </c>
    </row>
    <row r="7" spans="1:5" x14ac:dyDescent="0.25">
      <c r="A7" t="s">
        <v>132</v>
      </c>
      <c r="B7">
        <v>1</v>
      </c>
      <c r="E7" t="s">
        <v>76</v>
      </c>
    </row>
    <row r="8" spans="1:5" x14ac:dyDescent="0.25">
      <c r="E8" t="s">
        <v>31</v>
      </c>
    </row>
    <row r="9" spans="1:5" x14ac:dyDescent="0.25">
      <c r="E9" t="s">
        <v>7</v>
      </c>
    </row>
    <row r="10" spans="1:5" x14ac:dyDescent="0.25">
      <c r="A10" t="s">
        <v>76</v>
      </c>
      <c r="B10">
        <v>0</v>
      </c>
      <c r="E10" t="s">
        <v>138</v>
      </c>
    </row>
    <row r="11" spans="1:5" x14ac:dyDescent="0.25">
      <c r="A11" t="s">
        <v>71</v>
      </c>
      <c r="B11">
        <v>52</v>
      </c>
      <c r="E11" t="s">
        <v>11</v>
      </c>
    </row>
    <row r="12" spans="1:5" x14ac:dyDescent="0.25">
      <c r="A12" t="s">
        <v>68</v>
      </c>
      <c r="B12">
        <v>26</v>
      </c>
    </row>
    <row r="13" spans="1:5" x14ac:dyDescent="0.25">
      <c r="A13" t="s">
        <v>69</v>
      </c>
      <c r="B13">
        <v>12</v>
      </c>
    </row>
    <row r="14" spans="1:5" x14ac:dyDescent="0.25">
      <c r="A14" t="s">
        <v>70</v>
      </c>
      <c r="B14">
        <v>4</v>
      </c>
    </row>
    <row r="15" spans="1:5" x14ac:dyDescent="0.25">
      <c r="A15" t="s">
        <v>133</v>
      </c>
      <c r="B15">
        <v>2</v>
      </c>
    </row>
    <row r="16" spans="1:5" x14ac:dyDescent="0.25">
      <c r="A16" t="s">
        <v>132</v>
      </c>
      <c r="B16">
        <v>1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I866"/>
  <sheetViews>
    <sheetView showGridLines="0" tabSelected="1" topLeftCell="A4" zoomScale="118" zoomScaleNormal="80" zoomScaleSheetLayoutView="100" zoomScalePageLayoutView="80" workbookViewId="0">
      <selection activeCell="S15" sqref="S15"/>
    </sheetView>
  </sheetViews>
  <sheetFormatPr defaultColWidth="8.85546875" defaultRowHeight="15" x14ac:dyDescent="0.25"/>
  <cols>
    <col min="1" max="1" width="3.7109375" customWidth="1"/>
    <col min="2" max="2" width="9" customWidth="1"/>
    <col min="3" max="3" width="23.42578125" customWidth="1"/>
    <col min="4" max="4" width="14.7109375" customWidth="1"/>
    <col min="5" max="14" width="7.7109375" customWidth="1"/>
    <col min="15" max="15" width="8.85546875" style="7"/>
    <col min="16" max="16" width="9.140625" style="7" hidden="1" customWidth="1"/>
    <col min="17" max="61" width="8.85546875" style="7"/>
  </cols>
  <sheetData>
    <row r="2" spans="1:14" ht="26.25" x14ac:dyDescent="0.4">
      <c r="A2" s="122" t="s">
        <v>65</v>
      </c>
      <c r="B2" s="122"/>
      <c r="C2" s="122"/>
      <c r="D2" s="122"/>
      <c r="E2" s="122"/>
      <c r="F2" s="122"/>
      <c r="G2" s="122"/>
      <c r="H2" s="122"/>
      <c r="I2" s="122"/>
      <c r="J2" s="3" t="s">
        <v>66</v>
      </c>
      <c r="K2" s="255"/>
      <c r="L2" s="256"/>
      <c r="M2" s="256"/>
      <c r="N2" s="256"/>
    </row>
    <row r="3" spans="1:14" ht="18" customHeight="1" x14ac:dyDescent="0.25"/>
    <row r="4" spans="1:14" ht="18" customHeight="1" x14ac:dyDescent="0.25"/>
    <row r="5" spans="1:14" ht="18.75" x14ac:dyDescent="0.3">
      <c r="A5" s="128" t="s">
        <v>67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ht="18.75" customHeight="1" x14ac:dyDescent="0.25">
      <c r="A6" s="185"/>
      <c r="B6" s="185"/>
      <c r="C6" s="185"/>
      <c r="D6" s="185"/>
      <c r="E6" s="184" t="s">
        <v>31</v>
      </c>
      <c r="F6" s="184"/>
      <c r="G6" s="184"/>
      <c r="H6" s="184"/>
      <c r="I6" s="184"/>
      <c r="J6" s="184" t="s">
        <v>7</v>
      </c>
      <c r="K6" s="184"/>
      <c r="L6" s="184"/>
      <c r="M6" s="184"/>
      <c r="N6" s="184"/>
    </row>
    <row r="7" spans="1:14" ht="18.75" customHeight="1" x14ac:dyDescent="0.25">
      <c r="A7" s="186" t="s">
        <v>25</v>
      </c>
      <c r="B7" s="187"/>
      <c r="C7" s="187"/>
      <c r="D7" s="188"/>
      <c r="E7" s="189"/>
      <c r="F7" s="190"/>
      <c r="G7" s="190"/>
      <c r="H7" s="190"/>
      <c r="I7" s="191"/>
      <c r="J7" s="189"/>
      <c r="K7" s="190"/>
      <c r="L7" s="190"/>
      <c r="M7" s="190"/>
      <c r="N7" s="191"/>
    </row>
    <row r="8" spans="1:14" ht="18.75" customHeight="1" x14ac:dyDescent="0.25">
      <c r="A8" s="186" t="s">
        <v>26</v>
      </c>
      <c r="B8" s="187"/>
      <c r="C8" s="187"/>
      <c r="D8" s="188"/>
      <c r="E8" s="189"/>
      <c r="F8" s="190"/>
      <c r="G8" s="190"/>
      <c r="H8" s="190"/>
      <c r="I8" s="191"/>
      <c r="J8" s="189"/>
      <c r="K8" s="190"/>
      <c r="L8" s="190"/>
      <c r="M8" s="190"/>
      <c r="N8" s="191"/>
    </row>
    <row r="9" spans="1:14" ht="18.75" customHeight="1" x14ac:dyDescent="0.25">
      <c r="A9" s="186" t="s">
        <v>27</v>
      </c>
      <c r="B9" s="187"/>
      <c r="C9" s="187"/>
      <c r="D9" s="188"/>
      <c r="E9" s="189"/>
      <c r="F9" s="190"/>
      <c r="G9" s="190"/>
      <c r="H9" s="190"/>
      <c r="I9" s="191"/>
      <c r="J9" s="189"/>
      <c r="K9" s="190"/>
      <c r="L9" s="190"/>
      <c r="M9" s="190"/>
      <c r="N9" s="191"/>
    </row>
    <row r="10" spans="1:14" ht="18.75" customHeight="1" x14ac:dyDescent="0.25">
      <c r="A10" s="186" t="s">
        <v>28</v>
      </c>
      <c r="B10" s="187"/>
      <c r="C10" s="187"/>
      <c r="D10" s="188"/>
      <c r="E10" s="189"/>
      <c r="F10" s="190"/>
      <c r="G10" s="190"/>
      <c r="H10" s="190"/>
      <c r="I10" s="191"/>
      <c r="J10" s="189"/>
      <c r="K10" s="190"/>
      <c r="L10" s="190"/>
      <c r="M10" s="190"/>
      <c r="N10" s="191"/>
    </row>
    <row r="11" spans="1:14" ht="18.75" customHeight="1" x14ac:dyDescent="0.25">
      <c r="A11" s="186" t="s">
        <v>29</v>
      </c>
      <c r="B11" s="187"/>
      <c r="C11" s="187"/>
      <c r="D11" s="188"/>
      <c r="E11" s="192"/>
      <c r="F11" s="190"/>
      <c r="G11" s="190"/>
      <c r="H11" s="190"/>
      <c r="I11" s="191"/>
      <c r="J11" s="192"/>
      <c r="K11" s="190"/>
      <c r="L11" s="190"/>
      <c r="M11" s="190"/>
      <c r="N11" s="191"/>
    </row>
    <row r="12" spans="1:14" ht="18.75" customHeight="1" x14ac:dyDescent="0.25">
      <c r="A12" s="186" t="s">
        <v>30</v>
      </c>
      <c r="B12" s="187"/>
      <c r="C12" s="187"/>
      <c r="D12" s="188"/>
      <c r="E12" s="189"/>
      <c r="F12" s="190"/>
      <c r="G12" s="190"/>
      <c r="H12" s="190"/>
      <c r="I12" s="191"/>
      <c r="J12" s="189"/>
      <c r="K12" s="190"/>
      <c r="L12" s="190"/>
      <c r="M12" s="190"/>
      <c r="N12" s="191"/>
    </row>
    <row r="13" spans="1:14" ht="18.75" customHeight="1" x14ac:dyDescent="0.25"/>
    <row r="14" spans="1:14" ht="18.75" customHeight="1" x14ac:dyDescent="0.25"/>
    <row r="15" spans="1:14" ht="18" customHeight="1" x14ac:dyDescent="0.25">
      <c r="A15" s="127" t="s">
        <v>141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99" t="s">
        <v>134</v>
      </c>
      <c r="N15" s="99"/>
    </row>
    <row r="16" spans="1:14" ht="18" customHeight="1" x14ac:dyDescent="0.25">
      <c r="A16" s="169"/>
      <c r="B16" s="169"/>
      <c r="C16" s="169"/>
      <c r="D16" s="169"/>
      <c r="E16" s="172" t="s">
        <v>31</v>
      </c>
      <c r="F16" s="172"/>
      <c r="G16" s="172"/>
      <c r="H16" s="172"/>
      <c r="I16" s="173" t="s">
        <v>7</v>
      </c>
      <c r="J16" s="173"/>
      <c r="K16" s="173"/>
      <c r="L16" s="174"/>
      <c r="M16" s="182" t="s">
        <v>68</v>
      </c>
      <c r="N16" s="251"/>
    </row>
    <row r="17" spans="1:61" ht="18" customHeight="1" x14ac:dyDescent="0.25">
      <c r="A17" s="15"/>
      <c r="B17" s="15"/>
      <c r="C17" s="15"/>
      <c r="D17" s="15"/>
      <c r="E17" s="252" t="s">
        <v>85</v>
      </c>
      <c r="F17" s="252"/>
      <c r="G17" s="253" t="s">
        <v>86</v>
      </c>
      <c r="H17" s="253"/>
      <c r="I17" s="252" t="s">
        <v>85</v>
      </c>
      <c r="J17" s="252"/>
      <c r="K17" s="253" t="s">
        <v>86</v>
      </c>
      <c r="L17" s="253"/>
      <c r="M17" s="263"/>
      <c r="N17" s="264"/>
    </row>
    <row r="18" spans="1:61" ht="18" customHeight="1" x14ac:dyDescent="0.25">
      <c r="A18" s="166" t="s">
        <v>0</v>
      </c>
      <c r="B18" s="167"/>
      <c r="C18" s="167"/>
      <c r="D18" s="168"/>
      <c r="E18" s="178"/>
      <c r="F18" s="179"/>
      <c r="G18" s="182"/>
      <c r="H18" s="183"/>
      <c r="I18" s="217"/>
      <c r="J18" s="218"/>
      <c r="K18" s="182"/>
      <c r="L18" s="183"/>
      <c r="M18" s="159">
        <f t="shared" ref="M18:M23" si="0">E18*VLOOKUP(IF(G18="","-",G18),Frequency,2,FALSE)/VLOOKUP(M$16,Frequency,2,FALSE)+I18*VLOOKUP(IF(K18="","-",K18),Frequency,2,FALSE)/VLOOKUP(M$16,Frequency,2,FALSE)</f>
        <v>0</v>
      </c>
      <c r="N18" s="160"/>
      <c r="P18" s="7" t="s">
        <v>155</v>
      </c>
    </row>
    <row r="19" spans="1:61" ht="18" customHeight="1" x14ac:dyDescent="0.25">
      <c r="A19" s="166" t="s">
        <v>1</v>
      </c>
      <c r="B19" s="167"/>
      <c r="C19" s="167"/>
      <c r="D19" s="168"/>
      <c r="E19" s="178"/>
      <c r="F19" s="179"/>
      <c r="G19" s="182" t="s">
        <v>68</v>
      </c>
      <c r="H19" s="183"/>
      <c r="I19" s="217"/>
      <c r="J19" s="218"/>
      <c r="K19" s="182"/>
      <c r="L19" s="183"/>
      <c r="M19" s="159">
        <f t="shared" si="0"/>
        <v>0</v>
      </c>
      <c r="N19" s="160"/>
      <c r="P19" s="7" t="s">
        <v>156</v>
      </c>
    </row>
    <row r="20" spans="1:61" ht="18" customHeight="1" x14ac:dyDescent="0.25">
      <c r="A20" s="166" t="s">
        <v>211</v>
      </c>
      <c r="B20" s="167"/>
      <c r="C20" s="167"/>
      <c r="D20" s="168"/>
      <c r="E20" s="178"/>
      <c r="F20" s="179"/>
      <c r="G20" s="182" t="s">
        <v>68</v>
      </c>
      <c r="H20" s="183"/>
      <c r="I20" s="217"/>
      <c r="J20" s="218"/>
      <c r="K20" s="182"/>
      <c r="L20" s="183"/>
      <c r="M20" s="159">
        <f t="shared" si="0"/>
        <v>0</v>
      </c>
      <c r="N20" s="160"/>
      <c r="P20" s="7" t="s">
        <v>157</v>
      </c>
    </row>
    <row r="21" spans="1:61" ht="18" customHeight="1" x14ac:dyDescent="0.25">
      <c r="A21" s="166" t="s">
        <v>3</v>
      </c>
      <c r="B21" s="167"/>
      <c r="C21" s="167"/>
      <c r="D21" s="168"/>
      <c r="E21" s="178"/>
      <c r="F21" s="179"/>
      <c r="G21" s="182" t="s">
        <v>68</v>
      </c>
      <c r="H21" s="183"/>
      <c r="I21" s="217"/>
      <c r="J21" s="218"/>
      <c r="K21" s="182"/>
      <c r="L21" s="183"/>
      <c r="M21" s="159">
        <f t="shared" si="0"/>
        <v>0</v>
      </c>
      <c r="N21" s="160"/>
      <c r="P21" s="7" t="s">
        <v>158</v>
      </c>
    </row>
    <row r="22" spans="1:61" ht="18" customHeight="1" x14ac:dyDescent="0.25">
      <c r="A22" s="166" t="s">
        <v>4</v>
      </c>
      <c r="B22" s="167"/>
      <c r="C22" s="167"/>
      <c r="D22" s="168"/>
      <c r="E22" s="178"/>
      <c r="F22" s="179"/>
      <c r="G22" s="182" t="s">
        <v>68</v>
      </c>
      <c r="H22" s="183"/>
      <c r="I22" s="217"/>
      <c r="J22" s="218"/>
      <c r="K22" s="182"/>
      <c r="L22" s="183"/>
      <c r="M22" s="159">
        <f t="shared" si="0"/>
        <v>0</v>
      </c>
      <c r="N22" s="160"/>
      <c r="P22" s="7" t="s">
        <v>159</v>
      </c>
    </row>
    <row r="23" spans="1:61" ht="18" customHeight="1" x14ac:dyDescent="0.25">
      <c r="A23" s="166" t="s">
        <v>212</v>
      </c>
      <c r="B23" s="167"/>
      <c r="C23" s="167"/>
      <c r="D23" s="168"/>
      <c r="E23" s="178"/>
      <c r="F23" s="179"/>
      <c r="G23" s="182"/>
      <c r="H23" s="183"/>
      <c r="I23" s="217"/>
      <c r="J23" s="218"/>
      <c r="K23" s="182"/>
      <c r="L23" s="183"/>
      <c r="M23" s="157">
        <f t="shared" si="0"/>
        <v>0</v>
      </c>
      <c r="N23" s="158"/>
    </row>
    <row r="24" spans="1:61" ht="7.5" customHeight="1" x14ac:dyDescent="0.25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7"/>
      <c r="N24" s="4"/>
    </row>
    <row r="25" spans="1:61" s="2" customFormat="1" ht="18" customHeight="1" thickBot="1" x14ac:dyDescent="0.3">
      <c r="A25" s="163" t="s">
        <v>6</v>
      </c>
      <c r="B25" s="164"/>
      <c r="C25" s="164"/>
      <c r="D25" s="165"/>
      <c r="E25" s="180">
        <f>(E18*VLOOKUP(IF(G18="","-",G18),Frequency,2,FALSE)/VLOOKUP($M$16,Frequency,2,FALSE))+(E19*VLOOKUP(IF(G19="","-",G19),Frequency,2,FALSE)/VLOOKUP($M$16,Frequency,2,FALSE))+(E20*VLOOKUP(IF(G20="","-",G20),Frequency,2,FALSE)/VLOOKUP($M$16,Frequency,2,FALSE))+(E21*VLOOKUP(IF(G21="","-",G21),Frequency,2,FALSE)/VLOOKUP($M$16,Frequency,2,FALSE))+(E22*VLOOKUP(IF(G22="","-",G22),Frequency,2,FALSE)/VLOOKUP($M$16,Frequency,2,FALSE))+(E23*VLOOKUP(IF(G23="","-",G23),Frequency,2,FALSE)/VLOOKUP($M$16,Frequency,2,FALSE))</f>
        <v>0</v>
      </c>
      <c r="F25" s="181"/>
      <c r="G25" s="196" t="str">
        <f>$M$16</f>
        <v>Fortnightly</v>
      </c>
      <c r="H25" s="197"/>
      <c r="I25" s="180">
        <f>(I18*VLOOKUP(IF(K18="","-",K18),Frequency,2,FALSE)/VLOOKUP($M$16,Frequency,2,FALSE))+(I19*VLOOKUP(IF(K19="","-",K19),Frequency,2,FALSE)/VLOOKUP($M$16,Frequency,2,FALSE))+(I20*VLOOKUP(IF(K20="","-",K20),Frequency,2,FALSE)/VLOOKUP($M$16,Frequency,2,FALSE))+(I21*VLOOKUP(IF(K21="","-",K21),Frequency,2,FALSE)/VLOOKUP($M$16,Frequency,2,FALSE))+(I22*VLOOKUP(IF(K22="","-",K22),Frequency,2,FALSE)/VLOOKUP($M$16,Frequency,2,FALSE))+(I23*VLOOKUP(IF(K23="","-",K23),Frequency,2,FALSE)/VLOOKUP($M$16,Frequency,2,FALSE))</f>
        <v>0</v>
      </c>
      <c r="J25" s="181"/>
      <c r="K25" s="219" t="str">
        <f>$M$16</f>
        <v>Fortnightly</v>
      </c>
      <c r="L25" s="220"/>
      <c r="M25" s="155"/>
      <c r="N25" s="15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s="5" customFormat="1" ht="19.5" customHeight="1" thickTop="1" thickBot="1" x14ac:dyDescent="0.3">
      <c r="A26" s="170" t="s">
        <v>73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215">
        <f>SUM(M18:N25)</f>
        <v>0</v>
      </c>
      <c r="N26" s="216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ht="18" customHeight="1" thickTop="1" x14ac:dyDescent="0.25"/>
    <row r="28" spans="1:61" s="5" customFormat="1" ht="18" customHeight="1" x14ac:dyDescent="0.25">
      <c r="A28" s="129" t="s">
        <v>142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30"/>
      <c r="N28" s="13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61" s="1" customFormat="1" ht="18" customHeight="1" x14ac:dyDescent="0.25">
      <c r="A29" s="43" t="s">
        <v>8</v>
      </c>
      <c r="B29" s="44"/>
      <c r="C29" s="44"/>
      <c r="D29" s="44"/>
      <c r="E29" s="153" t="s">
        <v>31</v>
      </c>
      <c r="F29" s="153"/>
      <c r="G29" s="153"/>
      <c r="H29" s="153"/>
      <c r="I29" s="153" t="s">
        <v>7</v>
      </c>
      <c r="J29" s="153"/>
      <c r="K29" s="153"/>
      <c r="L29" s="154"/>
      <c r="M29" s="254" t="str">
        <f>M$16</f>
        <v>Fortnightly</v>
      </c>
      <c r="N29" s="22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61" s="1" customFormat="1" ht="18" customHeight="1" thickBot="1" x14ac:dyDescent="0.3">
      <c r="A30" s="265" t="s">
        <v>144</v>
      </c>
      <c r="B30" s="140"/>
      <c r="C30" s="140"/>
      <c r="D30" s="140"/>
      <c r="E30" s="152" t="s">
        <v>85</v>
      </c>
      <c r="F30" s="152"/>
      <c r="G30" s="152" t="s">
        <v>86</v>
      </c>
      <c r="H30" s="152"/>
      <c r="I30" s="152" t="s">
        <v>85</v>
      </c>
      <c r="J30" s="152"/>
      <c r="K30" s="152" t="s">
        <v>86</v>
      </c>
      <c r="L30" s="224"/>
      <c r="M30" s="19"/>
      <c r="N30" s="2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61" ht="18" customHeight="1" thickBot="1" x14ac:dyDescent="0.3">
      <c r="A31" s="136" t="s">
        <v>90</v>
      </c>
      <c r="B31" s="137"/>
      <c r="C31" s="137"/>
      <c r="D31" s="138"/>
      <c r="E31" s="223"/>
      <c r="F31" s="112"/>
      <c r="G31" s="112"/>
      <c r="H31" s="112"/>
      <c r="I31" s="112"/>
      <c r="J31" s="112"/>
      <c r="K31" s="112"/>
      <c r="L31" s="112"/>
      <c r="M31" s="147">
        <f>E32*VLOOKUP(IF(G32="","-",G32),Frequency,2,FALSE)/VLOOKUP($M$16,Frequency,2,FALSE)+I32*VLOOKUP(IF(K32="","-",K32),Frequency,2,FALSE)/VLOOKUP($M$16,Frequency,2,FALSE)+E33*VLOOKUP(IF(G33="","-",G33),Frequency,2,FALSE)/VLOOKUP($M$16,Frequency,2,FALSE)+I33*VLOOKUP(IF(K33="","-",K33),Frequency,2,FALSE)/VLOOKUP($M$16,Frequency,2,FALSE)</f>
        <v>0</v>
      </c>
      <c r="N31" s="148"/>
    </row>
    <row r="32" spans="1:61" ht="18" customHeight="1" x14ac:dyDescent="0.25">
      <c r="A32" s="75"/>
      <c r="B32" s="45" t="s">
        <v>213</v>
      </c>
      <c r="C32" s="45"/>
      <c r="D32" s="76"/>
      <c r="E32" s="84"/>
      <c r="F32" s="85"/>
      <c r="G32" s="84" t="s">
        <v>68</v>
      </c>
      <c r="H32" s="85"/>
      <c r="I32" s="84"/>
      <c r="J32" s="85"/>
      <c r="K32" s="84"/>
      <c r="L32" s="85"/>
      <c r="M32" s="114"/>
      <c r="N32" s="115"/>
    </row>
    <row r="33" spans="1:61" ht="18" customHeight="1" x14ac:dyDescent="0.25">
      <c r="A33" s="75"/>
      <c r="B33" s="45" t="s">
        <v>89</v>
      </c>
      <c r="C33" s="45"/>
      <c r="D33" s="76"/>
      <c r="E33" s="84"/>
      <c r="F33" s="85"/>
      <c r="G33" s="84"/>
      <c r="H33" s="85"/>
      <c r="I33" s="84"/>
      <c r="J33" s="85"/>
      <c r="K33" s="84"/>
      <c r="L33" s="85"/>
      <c r="M33" s="116"/>
      <c r="N33" s="117"/>
    </row>
    <row r="34" spans="1:61" ht="18" customHeight="1" thickBot="1" x14ac:dyDescent="0.3">
      <c r="A34" s="136" t="s">
        <v>9</v>
      </c>
      <c r="B34" s="137"/>
      <c r="C34" s="137"/>
      <c r="D34" s="138"/>
      <c r="E34" s="84"/>
      <c r="F34" s="85"/>
      <c r="G34" s="84" t="s">
        <v>69</v>
      </c>
      <c r="H34" s="85"/>
      <c r="I34" s="84"/>
      <c r="J34" s="85"/>
      <c r="K34" s="84"/>
      <c r="L34" s="85"/>
      <c r="M34" s="141">
        <f>E34*VLOOKUP(IF(G34="","-",G34),Frequency,2,FALSE)/VLOOKUP(M$16,Frequency,2,FALSE)+I34*VLOOKUP(IF(K34="","-",K34),Frequency,2,FALSE)/VLOOKUP(M$16,Frequency,2,FALSE)</f>
        <v>0</v>
      </c>
      <c r="N34" s="142"/>
    </row>
    <row r="35" spans="1:61" ht="18" customHeight="1" thickBot="1" x14ac:dyDescent="0.3">
      <c r="A35" s="136" t="s">
        <v>94</v>
      </c>
      <c r="B35" s="137"/>
      <c r="C35" s="137"/>
      <c r="D35" s="138"/>
      <c r="E35" s="82"/>
      <c r="F35" s="111"/>
      <c r="G35" s="112"/>
      <c r="H35" s="112"/>
      <c r="I35" s="112"/>
      <c r="J35" s="112"/>
      <c r="K35" s="112"/>
      <c r="L35" s="112"/>
      <c r="M35" s="147">
        <f>E36*VLOOKUP(IF(G36="","-",G36),Frequency,2,FALSE)/VLOOKUP($M$16,Frequency,2,FALSE)+I36*VLOOKUP(IF(K36="","-",K36),Frequency,2,FALSE)/VLOOKUP($M$16,Frequency,2,FALSE)+E37*VLOOKUP(IF(G37="","-",G37),Frequency,2,FALSE)/VLOOKUP($M$16,Frequency,2,FALSE)+I37*VLOOKUP(IF(K37="","-",K37),Frequency,2,FALSE)/VLOOKUP($M$16,Frequency,2,FALSE)+E38*VLOOKUP(IF(G38="","-",G38),Frequency,2,FALSE)/VLOOKUP($M$16,Frequency,2,FALSE)+I38*VLOOKUP(IF(K38="","-",K38),Frequency,2,FALSE)/VLOOKUP($M$16,Frequency,2,FALSE)</f>
        <v>0</v>
      </c>
      <c r="N35" s="148"/>
    </row>
    <row r="36" spans="1:61" ht="18" customHeight="1" x14ac:dyDescent="0.25">
      <c r="A36" s="75"/>
      <c r="B36" s="45" t="s">
        <v>92</v>
      </c>
      <c r="C36" s="45"/>
      <c r="D36" s="76"/>
      <c r="E36" s="84"/>
      <c r="F36" s="85"/>
      <c r="G36" s="84" t="s">
        <v>70</v>
      </c>
      <c r="H36" s="85"/>
      <c r="I36" s="84"/>
      <c r="J36" s="85"/>
      <c r="K36" s="84"/>
      <c r="L36" s="85"/>
      <c r="M36" s="118"/>
      <c r="N36" s="119"/>
    </row>
    <row r="37" spans="1:61" ht="18" customHeight="1" x14ac:dyDescent="0.25">
      <c r="A37" s="75"/>
      <c r="B37" s="45" t="s">
        <v>91</v>
      </c>
      <c r="C37" s="45"/>
      <c r="D37" s="76"/>
      <c r="E37" s="84"/>
      <c r="F37" s="85"/>
      <c r="G37" s="84"/>
      <c r="H37" s="85"/>
      <c r="I37" s="84"/>
      <c r="J37" s="85"/>
      <c r="K37" s="84"/>
      <c r="L37" s="85"/>
      <c r="M37" s="114"/>
      <c r="N37" s="115"/>
    </row>
    <row r="38" spans="1:61" ht="18" customHeight="1" thickBot="1" x14ac:dyDescent="0.3">
      <c r="A38" s="75"/>
      <c r="B38" s="45" t="s">
        <v>93</v>
      </c>
      <c r="C38" s="45"/>
      <c r="D38" s="76"/>
      <c r="E38" s="84"/>
      <c r="F38" s="85"/>
      <c r="G38" s="84"/>
      <c r="H38" s="85"/>
      <c r="I38" s="84"/>
      <c r="J38" s="85"/>
      <c r="K38" s="84"/>
      <c r="L38" s="85"/>
      <c r="M38" s="120"/>
      <c r="N38" s="121"/>
    </row>
    <row r="39" spans="1:61" ht="18" customHeight="1" thickBot="1" x14ac:dyDescent="0.3">
      <c r="A39" s="136" t="s">
        <v>95</v>
      </c>
      <c r="B39" s="137"/>
      <c r="C39" s="137"/>
      <c r="D39" s="138"/>
      <c r="E39" s="82"/>
      <c r="F39" s="111"/>
      <c r="G39" s="112"/>
      <c r="H39" s="112"/>
      <c r="I39" s="112"/>
      <c r="J39" s="112"/>
      <c r="K39" s="112"/>
      <c r="L39" s="112"/>
      <c r="M39" s="147">
        <f>E40*VLOOKUP(IF(G40="","-",G40),Frequency,2,FALSE)/VLOOKUP($M$16,Frequency,2,FALSE)+I40*VLOOKUP(IF(K40="","-",K40),Frequency,2,FALSE)/VLOOKUP($M$16,Frequency,2,FALSE)+E41*VLOOKUP(IF(G41="","-",G41),Frequency,2,FALSE)/VLOOKUP($M$16,Frequency,2,FALSE)+I41*VLOOKUP(IF(K41="","-",K41),Frequency,2,FALSE)/VLOOKUP($M$16,Frequency,2,FALSE)+E42*VLOOKUP(IF(G42="","-",G42),Frequency,2,FALSE)/VLOOKUP($M$16,Frequency,2,FALSE)+I42*VLOOKUP(IF(K42="","-",K42),Frequency,2,FALSE)/VLOOKUP($M$16,Frequency,2,FALSE)+E43*VLOOKUP(IF(G43="","-",G43),Frequency,2,FALSE)/VLOOKUP($M$16,Frequency,2,FALSE)+I43*VLOOKUP(IF(K43="","-",K43),Frequency,2,FALSE)/VLOOKUP($M$16,Frequency,2,FALSE)</f>
        <v>0</v>
      </c>
      <c r="N39" s="148"/>
    </row>
    <row r="40" spans="1:61" ht="18" customHeight="1" x14ac:dyDescent="0.25">
      <c r="A40" s="75"/>
      <c r="B40" s="45" t="s">
        <v>209</v>
      </c>
      <c r="C40" s="45"/>
      <c r="D40" s="76"/>
      <c r="E40" s="84"/>
      <c r="F40" s="85"/>
      <c r="G40" s="84" t="s">
        <v>69</v>
      </c>
      <c r="H40" s="85"/>
      <c r="I40" s="84"/>
      <c r="J40" s="85"/>
      <c r="K40" s="84"/>
      <c r="L40" s="85"/>
      <c r="M40" s="109"/>
      <c r="N40" s="110"/>
    </row>
    <row r="41" spans="1:61" ht="18" customHeight="1" x14ac:dyDescent="0.25">
      <c r="A41" s="75"/>
      <c r="B41" s="45" t="s">
        <v>97</v>
      </c>
      <c r="C41" s="45"/>
      <c r="D41" s="76"/>
      <c r="E41" s="84"/>
      <c r="F41" s="85"/>
      <c r="G41" s="84" t="s">
        <v>69</v>
      </c>
      <c r="H41" s="85"/>
      <c r="I41" s="84"/>
      <c r="J41" s="85"/>
      <c r="K41" s="84"/>
      <c r="L41" s="85"/>
      <c r="M41" s="106"/>
      <c r="N41" s="107"/>
    </row>
    <row r="42" spans="1:61" ht="18" customHeight="1" x14ac:dyDescent="0.25">
      <c r="A42" s="75"/>
      <c r="B42" s="45" t="s">
        <v>147</v>
      </c>
      <c r="C42" s="45"/>
      <c r="D42" s="76"/>
      <c r="E42" s="84"/>
      <c r="F42" s="85"/>
      <c r="G42" s="84"/>
      <c r="H42" s="85"/>
      <c r="I42" s="84"/>
      <c r="J42" s="85"/>
      <c r="K42" s="84"/>
      <c r="L42" s="85"/>
      <c r="M42" s="106"/>
      <c r="N42" s="107"/>
    </row>
    <row r="43" spans="1:61" ht="18" customHeight="1" x14ac:dyDescent="0.25">
      <c r="A43" s="75"/>
      <c r="B43" s="45" t="s">
        <v>98</v>
      </c>
      <c r="C43" s="45"/>
      <c r="D43" s="76"/>
      <c r="E43" s="84"/>
      <c r="F43" s="85"/>
      <c r="G43" s="84"/>
      <c r="H43" s="85"/>
      <c r="I43" s="84"/>
      <c r="J43" s="85"/>
      <c r="K43" s="84"/>
      <c r="L43" s="85"/>
      <c r="M43" s="106"/>
      <c r="N43" s="107"/>
    </row>
    <row r="44" spans="1:61" ht="18" customHeight="1" x14ac:dyDescent="0.25">
      <c r="A44" s="136" t="s">
        <v>10</v>
      </c>
      <c r="B44" s="137"/>
      <c r="C44" s="137"/>
      <c r="D44" s="138"/>
      <c r="E44" s="84"/>
      <c r="F44" s="85"/>
      <c r="G44" s="84"/>
      <c r="H44" s="85"/>
      <c r="I44" s="84"/>
      <c r="J44" s="85"/>
      <c r="K44" s="84"/>
      <c r="L44" s="85"/>
      <c r="M44" s="143">
        <f>E44*VLOOKUP(IF(G44="","-",G44),Frequency,2,FALSE)/VLOOKUP(M$16,Frequency,2,FALSE)+I44*VLOOKUP(IF(K44="","-",K44),Frequency,2,FALSE)/VLOOKUP(M$16,Frequency,2,FALSE)</f>
        <v>0</v>
      </c>
      <c r="N44" s="144"/>
    </row>
    <row r="45" spans="1:61" ht="18" customHeight="1" thickBot="1" x14ac:dyDescent="0.3">
      <c r="A45" s="136" t="s">
        <v>131</v>
      </c>
      <c r="B45" s="137"/>
      <c r="C45" s="137"/>
      <c r="D45" s="138"/>
      <c r="E45" s="84"/>
      <c r="F45" s="85"/>
      <c r="G45" s="84"/>
      <c r="H45" s="85"/>
      <c r="I45" s="84"/>
      <c r="J45" s="85"/>
      <c r="K45" s="84"/>
      <c r="L45" s="85"/>
      <c r="M45" s="141">
        <f>E45*VLOOKUP(IF(G45="","-",G45),Frequency,2,FALSE)/VLOOKUP(M$16,Frequency,2,FALSE)+I45*VLOOKUP(IF(K45="","-",K45),Frequency,2,FALSE)/VLOOKUP(M$16,Frequency,2,FALSE)</f>
        <v>0</v>
      </c>
      <c r="N45" s="142"/>
    </row>
    <row r="46" spans="1:61" s="1" customFormat="1" ht="18" customHeight="1" x14ac:dyDescent="0.25">
      <c r="A46" s="161" t="s">
        <v>12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205">
        <f>SUM(M31:N45)</f>
        <v>0</v>
      </c>
      <c r="N46" s="20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</row>
    <row r="47" spans="1:61" ht="7.5" customHeight="1" x14ac:dyDescent="0.25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221"/>
      <c r="N47" s="222"/>
    </row>
    <row r="48" spans="1:61" s="1" customFormat="1" ht="18" customHeight="1" thickBot="1" x14ac:dyDescent="0.3">
      <c r="A48" s="139" t="s">
        <v>13</v>
      </c>
      <c r="B48" s="140"/>
      <c r="C48" s="140"/>
      <c r="D48" s="140"/>
      <c r="E48" s="153" t="s">
        <v>31</v>
      </c>
      <c r="F48" s="153"/>
      <c r="G48" s="153"/>
      <c r="H48" s="153"/>
      <c r="I48" s="153" t="s">
        <v>7</v>
      </c>
      <c r="J48" s="153"/>
      <c r="K48" s="153"/>
      <c r="L48" s="154"/>
      <c r="M48" s="254" t="str">
        <f>M$16</f>
        <v>Fortnightly</v>
      </c>
      <c r="N48" s="224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</row>
    <row r="49" spans="1:61" ht="18" customHeight="1" thickBot="1" x14ac:dyDescent="0.3">
      <c r="A49" s="136" t="s">
        <v>14</v>
      </c>
      <c r="B49" s="137"/>
      <c r="C49" s="137"/>
      <c r="D49" s="138"/>
      <c r="E49" s="82"/>
      <c r="F49" s="111"/>
      <c r="G49" s="112"/>
      <c r="H49" s="112"/>
      <c r="I49" s="112"/>
      <c r="J49" s="112"/>
      <c r="K49" s="112"/>
      <c r="L49" s="113"/>
      <c r="M49" s="147">
        <f>E50*VLOOKUP(IF(G50="","-",G50),Frequency2,2,FALSE)/VLOOKUP($M$16,Frequency,2,FALSE)+I50*VLOOKUP(IF(K50="","-",K50),Frequency2,2,FALSE)/VLOOKUP($M$16,Frequency,2,FALSE)+E51*VLOOKUP(IF(G51="","-",G51),Frequency,2,FALSE)/VLOOKUP($M$16,Frequency,2,FALSE)+I51*VLOOKUP(IF(K51="","-",K51),Frequency,2,FALSE)/VLOOKUP($M$16,Frequency,2,FALSE)+E52*VLOOKUP(IF(G52="","-",G52),Frequency,2,FALSE)/VLOOKUP($M$16,Frequency,2,FALSE)+I52*VLOOKUP(IF(K52="","-",K52),Frequency,2,FALSE)/VLOOKUP($M$16,Frequency,2,FALSE)+E53*VLOOKUP(IF(G53="","-",G53),Frequency,2,FALSE)/VLOOKUP($M$16,Frequency,2,FALSE)+I53*VLOOKUP(IF(K53="","-",K53),Frequency,2,FALSE)/VLOOKUP($M$16,Frequency,2,FALSE)+E54*VLOOKUP(IF(G54="","-",G54),Frequency,2,FALSE)/VLOOKUP($M$16,Frequency,2,FALSE)+I54*VLOOKUP(IF(K54="","-",K54),Frequency,2,FALSE)/VLOOKUP($M$16,Frequency,2,FALSE)+E55*VLOOKUP(IF(G55="","-",G55),Frequency,2,FALSE)/VLOOKUP($M$16,Frequency,2,FALSE)+I55*VLOOKUP(IF(K55="","-",K55),Frequency,2,FALSE)/VLOOKUP($M$16,Frequency,2,FALSE)+E56*VLOOKUP(IF(G56="","-",G56),Frequency,2,FALSE)/VLOOKUP($M$16,Frequency,2,FALSE)+I56*VLOOKUP(IF(K56="","-",K56),Frequency,2,FALSE)/VLOOKUP($M$16,Frequency,2,FALSE)</f>
        <v>0</v>
      </c>
      <c r="N49" s="148"/>
    </row>
    <row r="50" spans="1:61" ht="18" customHeight="1" x14ac:dyDescent="0.25">
      <c r="A50" s="24"/>
      <c r="B50" s="45" t="s">
        <v>210</v>
      </c>
      <c r="C50" s="25"/>
      <c r="D50" s="50"/>
      <c r="E50" s="84"/>
      <c r="F50" s="85"/>
      <c r="G50" s="84" t="s">
        <v>68</v>
      </c>
      <c r="H50" s="108"/>
      <c r="I50" s="84"/>
      <c r="J50" s="85"/>
      <c r="K50" s="84"/>
      <c r="L50" s="108"/>
      <c r="M50" s="109"/>
      <c r="N50" s="110"/>
    </row>
    <row r="51" spans="1:61" ht="18" customHeight="1" x14ac:dyDescent="0.25">
      <c r="A51" s="24"/>
      <c r="B51" s="45" t="s">
        <v>99</v>
      </c>
      <c r="C51" s="25"/>
      <c r="D51" s="50"/>
      <c r="E51" s="84"/>
      <c r="F51" s="85"/>
      <c r="G51" s="84" t="s">
        <v>70</v>
      </c>
      <c r="H51" s="108"/>
      <c r="I51" s="84"/>
      <c r="J51" s="85"/>
      <c r="K51" s="84"/>
      <c r="L51" s="108"/>
      <c r="M51" s="106"/>
      <c r="N51" s="107"/>
    </row>
    <row r="52" spans="1:61" ht="18" customHeight="1" x14ac:dyDescent="0.25">
      <c r="A52" s="24"/>
      <c r="B52" s="45" t="s">
        <v>149</v>
      </c>
      <c r="C52" s="25"/>
      <c r="D52" s="50"/>
      <c r="E52" s="84"/>
      <c r="F52" s="85"/>
      <c r="G52" s="84" t="s">
        <v>132</v>
      </c>
      <c r="H52" s="108"/>
      <c r="I52" s="84"/>
      <c r="J52" s="85"/>
      <c r="K52" s="84"/>
      <c r="L52" s="108"/>
      <c r="M52" s="106"/>
      <c r="N52" s="107"/>
    </row>
    <row r="53" spans="1:61" ht="18" customHeight="1" x14ac:dyDescent="0.25">
      <c r="A53" s="24"/>
      <c r="B53" s="45" t="s">
        <v>100</v>
      </c>
      <c r="C53" s="25"/>
      <c r="D53" s="50"/>
      <c r="E53" s="84"/>
      <c r="F53" s="85"/>
      <c r="G53" s="84"/>
      <c r="H53" s="108"/>
      <c r="I53" s="84"/>
      <c r="J53" s="85"/>
      <c r="K53" s="84"/>
      <c r="L53" s="108"/>
      <c r="M53" s="106"/>
      <c r="N53" s="107"/>
    </row>
    <row r="54" spans="1:61" ht="18" customHeight="1" x14ac:dyDescent="0.25">
      <c r="A54" s="24"/>
      <c r="B54" s="45" t="s">
        <v>103</v>
      </c>
      <c r="C54" s="25"/>
      <c r="D54" s="50"/>
      <c r="E54" s="84"/>
      <c r="F54" s="85"/>
      <c r="G54" s="84"/>
      <c r="H54" s="108"/>
      <c r="I54" s="84"/>
      <c r="J54" s="85"/>
      <c r="K54" s="84"/>
      <c r="L54" s="108"/>
      <c r="M54" s="106"/>
      <c r="N54" s="107"/>
    </row>
    <row r="55" spans="1:61" ht="18" customHeight="1" x14ac:dyDescent="0.25">
      <c r="A55" s="24"/>
      <c r="B55" s="45" t="s">
        <v>150</v>
      </c>
      <c r="C55" s="25"/>
      <c r="D55" s="50"/>
      <c r="E55" s="84"/>
      <c r="F55" s="85"/>
      <c r="G55" s="84"/>
      <c r="H55" s="108"/>
      <c r="I55" s="84"/>
      <c r="J55" s="85"/>
      <c r="K55" s="84"/>
      <c r="L55" s="108"/>
      <c r="M55" s="106"/>
      <c r="N55" s="107"/>
    </row>
    <row r="56" spans="1:61" ht="18" customHeight="1" thickBot="1" x14ac:dyDescent="0.3">
      <c r="A56" s="24"/>
      <c r="B56" s="77" t="s">
        <v>102</v>
      </c>
      <c r="C56" s="25"/>
      <c r="D56" s="50"/>
      <c r="E56" s="84"/>
      <c r="F56" s="85"/>
      <c r="G56" s="84"/>
      <c r="H56" s="85"/>
      <c r="I56" s="84"/>
      <c r="J56" s="85"/>
      <c r="K56" s="84"/>
      <c r="L56" s="85"/>
      <c r="M56" s="104"/>
      <c r="N56" s="105"/>
    </row>
    <row r="57" spans="1:61" ht="18" customHeight="1" x14ac:dyDescent="0.25">
      <c r="A57" s="136" t="s">
        <v>15</v>
      </c>
      <c r="B57" s="137"/>
      <c r="C57" s="137"/>
      <c r="D57" s="138"/>
      <c r="E57" s="84"/>
      <c r="F57" s="85"/>
      <c r="G57" s="84"/>
      <c r="H57" s="85"/>
      <c r="I57" s="84"/>
      <c r="J57" s="85"/>
      <c r="K57" s="84"/>
      <c r="L57" s="85"/>
      <c r="M57" s="145">
        <f>E57*VLOOKUP(IF(G57="","-",G57),Frequency,2,FALSE)/VLOOKUP(M$16,Frequency,2,FALSE)+I57*VLOOKUP(IF(K57="","-",K57),Frequency,2,FALSE)/VLOOKUP(M$16,Frequency,2,FALSE)</f>
        <v>0</v>
      </c>
      <c r="N57" s="146"/>
    </row>
    <row r="58" spans="1:61" ht="18" customHeight="1" thickBot="1" x14ac:dyDescent="0.3">
      <c r="A58" s="136" t="s">
        <v>11</v>
      </c>
      <c r="B58" s="137"/>
      <c r="C58" s="137"/>
      <c r="D58" s="138"/>
      <c r="E58" s="84"/>
      <c r="F58" s="85"/>
      <c r="G58" s="84"/>
      <c r="H58" s="85"/>
      <c r="I58" s="84"/>
      <c r="J58" s="85"/>
      <c r="K58" s="84"/>
      <c r="L58" s="85"/>
      <c r="M58" s="141">
        <f>E58*VLOOKUP(IF(G58="","-",G58),Frequency,2,FALSE)/VLOOKUP(M$16,Frequency,2,FALSE)+I58*VLOOKUP(IF(K58="","-",K58),Frequency,2,FALSE)/VLOOKUP(M$16,Frequency,2,FALSE)</f>
        <v>0</v>
      </c>
      <c r="N58" s="142"/>
    </row>
    <row r="59" spans="1:61" s="1" customFormat="1" ht="18" customHeight="1" x14ac:dyDescent="0.25">
      <c r="A59" s="161" t="s">
        <v>16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205">
        <f>SUM(M49:N58)</f>
        <v>0</v>
      </c>
      <c r="N59" s="206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</row>
    <row r="60" spans="1:61" ht="7.5" customHeight="1" x14ac:dyDescent="0.25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1"/>
    </row>
    <row r="61" spans="1:61" s="1" customFormat="1" ht="18" customHeight="1" thickBot="1" x14ac:dyDescent="0.3">
      <c r="A61" s="139" t="s">
        <v>17</v>
      </c>
      <c r="B61" s="140"/>
      <c r="C61" s="140"/>
      <c r="D61" s="140"/>
      <c r="E61" s="152" t="s">
        <v>31</v>
      </c>
      <c r="F61" s="152"/>
      <c r="G61" s="152"/>
      <c r="H61" s="152"/>
      <c r="I61" s="153" t="s">
        <v>7</v>
      </c>
      <c r="J61" s="153"/>
      <c r="K61" s="153"/>
      <c r="L61" s="154"/>
      <c r="M61" s="254" t="str">
        <f>M$16</f>
        <v>Fortnightly</v>
      </c>
      <c r="N61" s="22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1:61" ht="18" customHeight="1" thickBot="1" x14ac:dyDescent="0.3">
      <c r="A62" s="136" t="s">
        <v>18</v>
      </c>
      <c r="B62" s="137"/>
      <c r="C62" s="137"/>
      <c r="D62" s="138"/>
      <c r="E62" s="82"/>
      <c r="F62" s="111"/>
      <c r="G62" s="112"/>
      <c r="H62" s="112"/>
      <c r="I62" s="112"/>
      <c r="J62" s="112"/>
      <c r="K62" s="112"/>
      <c r="L62" s="113"/>
      <c r="M62" s="147">
        <f>E63*VLOOKUP(IF(G63="","-",G63),Frequency,2,FALSE)/VLOOKUP($M$16,Frequency,2,FALSE)+I63*VLOOKUP(IF(K63="","-",K63),Frequency,2,FALSE)/VLOOKUP($M$16,Frequency,2,FALSE)+E64*VLOOKUP(IF(G64="","-",G64),Frequency,2,FALSE)/VLOOKUP($M$16,Frequency,2,FALSE)+I64*VLOOKUP(IF(K64="","-",K64),Frequency,2,FALSE)/VLOOKUP($M$16,Frequency,2,FALSE)+E65*VLOOKUP(IF(G65="","-",G65),Frequency,2,FALSE)/VLOOKUP($M$16,Frequency,2,FALSE)+I65*VLOOKUP(IF(K65="","-",K65),Frequency,2,FALSE)/VLOOKUP($M$16,Frequency,2,FALSE)+E66*VLOOKUP(IF(G66="","-",G66),Frequency,2,FALSE)/VLOOKUP($M$16,Frequency,2,FALSE)+I66*VLOOKUP(IF(K66="","-",K66),Frequency,2,FALSE)/VLOOKUP($M$16,Frequency,2,FALSE)+E67*VLOOKUP(IF(G67="","-",G67),Frequency,2,FALSE)/VLOOKUP($M$16,Frequency,2,FALSE)+I67*VLOOKUP(IF(K67="","-",K67),Frequency,2,FALSE)/VLOOKUP($M$16,Frequency,2,FALSE)+E68*VLOOKUP(IF(G68="","-",G68),Frequency,2,FALSE)/VLOOKUP($M$16,Frequency,2,FALSE)+I68*VLOOKUP(IF(K68="","-",K68),Frequency,2,FALSE)/VLOOKUP($M$16,Frequency,2,FALSE)+E69*VLOOKUP(IF(G69="","-",G69),Frequency,2,FALSE)/VLOOKUP($M$16,Frequency,2,FALSE)+I69*VLOOKUP(IF(K69="","-",K69),Frequency,2,FALSE)/VLOOKUP($M$16,Frequency,2,FALSE)</f>
        <v>0</v>
      </c>
      <c r="N62" s="148"/>
    </row>
    <row r="63" spans="1:61" ht="18" customHeight="1" x14ac:dyDescent="0.25">
      <c r="A63" s="24"/>
      <c r="B63" s="45" t="s">
        <v>104</v>
      </c>
      <c r="C63" s="25"/>
      <c r="D63" s="50"/>
      <c r="E63" s="84"/>
      <c r="F63" s="85"/>
      <c r="G63" s="84"/>
      <c r="H63" s="108"/>
      <c r="I63" s="84"/>
      <c r="J63" s="85"/>
      <c r="K63" s="84"/>
      <c r="L63" s="108"/>
      <c r="M63" s="109"/>
      <c r="N63" s="110"/>
    </row>
    <row r="64" spans="1:61" ht="18" customHeight="1" x14ac:dyDescent="0.25">
      <c r="A64" s="24"/>
      <c r="B64" s="45" t="s">
        <v>105</v>
      </c>
      <c r="C64" s="25"/>
      <c r="D64" s="50"/>
      <c r="E64" s="84"/>
      <c r="F64" s="85"/>
      <c r="G64" s="84"/>
      <c r="H64" s="108"/>
      <c r="I64" s="84"/>
      <c r="J64" s="85"/>
      <c r="K64" s="84"/>
      <c r="L64" s="108"/>
      <c r="M64" s="106"/>
      <c r="N64" s="107"/>
    </row>
    <row r="65" spans="1:61" ht="18" customHeight="1" x14ac:dyDescent="0.25">
      <c r="A65" s="24"/>
      <c r="B65" s="45" t="s">
        <v>106</v>
      </c>
      <c r="C65" s="25"/>
      <c r="D65" s="50"/>
      <c r="E65" s="84"/>
      <c r="F65" s="85"/>
      <c r="G65" s="84"/>
      <c r="H65" s="108"/>
      <c r="I65" s="84"/>
      <c r="J65" s="85"/>
      <c r="K65" s="84"/>
      <c r="L65" s="108"/>
      <c r="M65" s="106"/>
      <c r="N65" s="107"/>
    </row>
    <row r="66" spans="1:61" ht="18" customHeight="1" x14ac:dyDescent="0.25">
      <c r="A66" s="24"/>
      <c r="B66" s="45" t="s">
        <v>107</v>
      </c>
      <c r="C66" s="25"/>
      <c r="D66" s="50"/>
      <c r="E66" s="84"/>
      <c r="F66" s="85"/>
      <c r="G66" s="84"/>
      <c r="H66" s="85"/>
      <c r="I66" s="84"/>
      <c r="J66" s="85"/>
      <c r="K66" s="84"/>
      <c r="L66" s="85"/>
      <c r="M66" s="106"/>
      <c r="N66" s="107"/>
    </row>
    <row r="67" spans="1:61" ht="18" customHeight="1" x14ac:dyDescent="0.25">
      <c r="A67" s="24"/>
      <c r="B67" s="45" t="s">
        <v>108</v>
      </c>
      <c r="C67" s="25"/>
      <c r="D67" s="50"/>
      <c r="E67" s="84"/>
      <c r="F67" s="85"/>
      <c r="G67" s="84" t="s">
        <v>68</v>
      </c>
      <c r="H67" s="85"/>
      <c r="I67" s="84"/>
      <c r="J67" s="85"/>
      <c r="K67" s="84"/>
      <c r="L67" s="85"/>
      <c r="M67" s="106"/>
      <c r="N67" s="107"/>
    </row>
    <row r="68" spans="1:61" ht="18" customHeight="1" x14ac:dyDescent="0.25">
      <c r="A68" s="24"/>
      <c r="B68" s="45" t="s">
        <v>143</v>
      </c>
      <c r="C68" s="25"/>
      <c r="D68" s="50"/>
      <c r="E68" s="84"/>
      <c r="F68" s="85"/>
      <c r="G68" s="84"/>
      <c r="H68" s="85"/>
      <c r="I68" s="84"/>
      <c r="J68" s="85"/>
      <c r="K68" s="84"/>
      <c r="L68" s="85"/>
      <c r="M68" s="106"/>
      <c r="N68" s="107"/>
    </row>
    <row r="69" spans="1:61" ht="18" customHeight="1" thickBot="1" x14ac:dyDescent="0.3">
      <c r="A69" s="24"/>
      <c r="B69" s="45" t="s">
        <v>109</v>
      </c>
      <c r="C69" s="25"/>
      <c r="D69" s="50"/>
      <c r="E69" s="84"/>
      <c r="F69" s="85"/>
      <c r="G69" s="84"/>
      <c r="H69" s="85"/>
      <c r="I69" s="84"/>
      <c r="J69" s="85"/>
      <c r="K69" s="84"/>
      <c r="L69" s="85"/>
      <c r="M69" s="104"/>
      <c r="N69" s="105"/>
    </row>
    <row r="70" spans="1:61" ht="18" customHeight="1" x14ac:dyDescent="0.25">
      <c r="A70" s="136" t="s">
        <v>19</v>
      </c>
      <c r="B70" s="137"/>
      <c r="C70" s="137"/>
      <c r="D70" s="138"/>
      <c r="E70" s="84"/>
      <c r="F70" s="85"/>
      <c r="G70" s="84"/>
      <c r="H70" s="85"/>
      <c r="I70" s="84"/>
      <c r="J70" s="85"/>
      <c r="K70" s="84"/>
      <c r="L70" s="85"/>
      <c r="M70" s="145">
        <f>E70*VLOOKUP(IF(G70="","-",G70),Frequency,2,FALSE)/VLOOKUP(M$16,Frequency,2,FALSE)+I70*VLOOKUP(IF(K70="","-",K70),Frequency,2,FALSE)/VLOOKUP(M$16,Frequency,2,FALSE)</f>
        <v>0</v>
      </c>
      <c r="N70" s="146"/>
    </row>
    <row r="71" spans="1:61" ht="18" customHeight="1" thickBot="1" x14ac:dyDescent="0.3">
      <c r="A71" s="136" t="s">
        <v>11</v>
      </c>
      <c r="B71" s="137"/>
      <c r="C71" s="137"/>
      <c r="D71" s="138"/>
      <c r="E71" s="84"/>
      <c r="F71" s="85"/>
      <c r="G71" s="84"/>
      <c r="H71" s="85"/>
      <c r="I71" s="84"/>
      <c r="J71" s="85"/>
      <c r="K71" s="84"/>
      <c r="L71" s="85"/>
      <c r="M71" s="141">
        <f>E71*VLOOKUP(IF(G71="","-",G71),Frequency,2,FALSE)/VLOOKUP(M$16,Frequency,2,FALSE)+I71*VLOOKUP(IF(K71="","-",K71),Frequency,2,FALSE)/VLOOKUP(M$16,Frequency,2,FALSE)</f>
        <v>0</v>
      </c>
      <c r="N71" s="142"/>
    </row>
    <row r="72" spans="1:61" s="1" customFormat="1" ht="18" customHeight="1" x14ac:dyDescent="0.25">
      <c r="A72" s="161" t="s">
        <v>77</v>
      </c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205">
        <f>SUM(M62:N71)</f>
        <v>0</v>
      </c>
      <c r="N72" s="206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</row>
    <row r="73" spans="1:61" ht="7.5" customHeight="1" x14ac:dyDescent="0.25">
      <c r="A73" s="149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1"/>
    </row>
    <row r="74" spans="1:61" s="1" customFormat="1" ht="18" customHeight="1" thickBot="1" x14ac:dyDescent="0.3">
      <c r="A74" s="139" t="s">
        <v>20</v>
      </c>
      <c r="B74" s="140"/>
      <c r="C74" s="140"/>
      <c r="D74" s="140"/>
      <c r="E74" s="153" t="s">
        <v>31</v>
      </c>
      <c r="F74" s="153"/>
      <c r="G74" s="153"/>
      <c r="H74" s="153"/>
      <c r="I74" s="153" t="s">
        <v>7</v>
      </c>
      <c r="J74" s="153"/>
      <c r="K74" s="153"/>
      <c r="L74" s="154"/>
      <c r="M74" s="254" t="str">
        <f>M$16</f>
        <v>Fortnightly</v>
      </c>
      <c r="N74" s="224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</row>
    <row r="75" spans="1:61" ht="18" customHeight="1" thickBot="1" x14ac:dyDescent="0.3">
      <c r="A75" s="136" t="s">
        <v>21</v>
      </c>
      <c r="B75" s="137"/>
      <c r="C75" s="137"/>
      <c r="D75" s="138"/>
      <c r="E75" s="82"/>
      <c r="F75" s="111"/>
      <c r="G75" s="112"/>
      <c r="H75" s="112"/>
      <c r="I75" s="112"/>
      <c r="J75" s="112"/>
      <c r="K75" s="112"/>
      <c r="L75" s="113"/>
      <c r="M75" s="147">
        <f>E76*VLOOKUP(IF(G76="","-",G76),Frequency,2,FALSE)/VLOOKUP($M$16,Frequency,2,FALSE)+I76*VLOOKUP(IF(K76="","-",K76),Frequency,2,FALSE)/VLOOKUP($M$16,Frequency,2,FALSE)+E77*VLOOKUP(IF(G77="","-",G77),Frequency,2,FALSE)/VLOOKUP($M$16,Frequency,2,FALSE)+I77*VLOOKUP(IF(K77="","-",K77),Frequency,2,FALSE)/VLOOKUP($M$16,Frequency,2,FALSE)+E78*VLOOKUP(IF(G78="","-",G78),Frequency,2,FALSE)/VLOOKUP($M$16,Frequency,2,FALSE)+I78*VLOOKUP(IF(K78="","-",K78),Frequency,2,FALSE)/VLOOKUP($M$16,Frequency,2,FALSE)+E79*VLOOKUP(IF(G79="","-",G79),Frequency,2,FALSE)/VLOOKUP($M$16,Frequency,2,FALSE)+I79*VLOOKUP(IF(K79="","-",K79),Frequency,2,FALSE)/VLOOKUP($M$16,Frequency,2,FALSE)</f>
        <v>0</v>
      </c>
      <c r="N75" s="148"/>
    </row>
    <row r="76" spans="1:61" ht="18" customHeight="1" x14ac:dyDescent="0.25">
      <c r="A76" s="24"/>
      <c r="B76" s="45" t="s">
        <v>110</v>
      </c>
      <c r="C76" s="25"/>
      <c r="D76" s="50"/>
      <c r="E76" s="84"/>
      <c r="F76" s="85"/>
      <c r="G76" s="84" t="s">
        <v>68</v>
      </c>
      <c r="H76" s="108"/>
      <c r="I76" s="84"/>
      <c r="J76" s="85"/>
      <c r="K76" s="84"/>
      <c r="L76" s="108"/>
      <c r="M76" s="109"/>
      <c r="N76" s="110"/>
    </row>
    <row r="77" spans="1:61" ht="18" customHeight="1" x14ac:dyDescent="0.25">
      <c r="A77" s="24"/>
      <c r="B77" s="45" t="s">
        <v>111</v>
      </c>
      <c r="C77" s="25"/>
      <c r="D77" s="50"/>
      <c r="E77" s="84"/>
      <c r="F77" s="85"/>
      <c r="G77" s="84" t="s">
        <v>68</v>
      </c>
      <c r="H77" s="108"/>
      <c r="I77" s="84"/>
      <c r="J77" s="85"/>
      <c r="K77" s="84"/>
      <c r="L77" s="108"/>
      <c r="M77" s="106"/>
      <c r="N77" s="107"/>
    </row>
    <row r="78" spans="1:61" ht="18" customHeight="1" x14ac:dyDescent="0.25">
      <c r="A78" s="24"/>
      <c r="B78" s="45" t="s">
        <v>112</v>
      </c>
      <c r="C78" s="25"/>
      <c r="D78" s="50"/>
      <c r="E78" s="84"/>
      <c r="F78" s="85"/>
      <c r="G78" s="84" t="s">
        <v>69</v>
      </c>
      <c r="H78" s="85"/>
      <c r="I78" s="84"/>
      <c r="J78" s="85"/>
      <c r="K78" s="84"/>
      <c r="L78" s="85"/>
      <c r="M78" s="106"/>
      <c r="N78" s="107"/>
    </row>
    <row r="79" spans="1:61" ht="18" customHeight="1" thickBot="1" x14ac:dyDescent="0.3">
      <c r="A79" s="24"/>
      <c r="B79" s="45" t="s">
        <v>11</v>
      </c>
      <c r="C79" s="25"/>
      <c r="D79" s="50"/>
      <c r="E79" s="84"/>
      <c r="F79" s="85"/>
      <c r="G79" s="84"/>
      <c r="H79" s="85"/>
      <c r="I79" s="84"/>
      <c r="J79" s="85"/>
      <c r="K79" s="84"/>
      <c r="L79" s="85"/>
      <c r="M79" s="104"/>
      <c r="N79" s="105"/>
    </row>
    <row r="80" spans="1:61" ht="18" customHeight="1" thickBot="1" x14ac:dyDescent="0.3">
      <c r="A80" s="136" t="s">
        <v>113</v>
      </c>
      <c r="B80" s="137"/>
      <c r="C80" s="137"/>
      <c r="D80" s="138"/>
      <c r="E80" s="82"/>
      <c r="F80" s="111"/>
      <c r="G80" s="112"/>
      <c r="H80" s="112"/>
      <c r="I80" s="112"/>
      <c r="J80" s="112"/>
      <c r="K80" s="112"/>
      <c r="L80" s="113"/>
      <c r="M80" s="147">
        <f>E81*VLOOKUP(IF(G81="","-",G81),Frequency,2,FALSE)/VLOOKUP($M$16,Frequency,2,FALSE)+I81*VLOOKUP(IF(K81="","-",K81),Frequency,2,FALSE)/VLOOKUP($M$16,Frequency,2,FALSE)+E82*VLOOKUP(IF(G82="","-",G82),Frequency,2,FALSE)/VLOOKUP($M$16,Frequency,2,FALSE)+I82*VLOOKUP(IF(K82="","-",K82),Frequency,2,FALSE)/VLOOKUP($M$16,Frequency,2,FALSE)+E83*VLOOKUP(IF(G83="","-",G83),Frequency,2,FALSE)/VLOOKUP($M$16,Frequency,2,FALSE)+I83*VLOOKUP(IF(K83="","-",K83),Frequency,2,FALSE)/VLOOKUP($M$16,Frequency,2,FALSE)+E84*VLOOKUP(IF(G84="","-",G84),Frequency,2,FALSE)/VLOOKUP($M$16,Frequency,2,FALSE)+I84*VLOOKUP(IF(K84="","-",K84),Frequency,2,FALSE)/VLOOKUP($M$16,Frequency,2,FALSE)+E85*VLOOKUP(IF(G85="","-",G85),Frequency,2,FALSE)/VLOOKUP($M$16,Frequency,2,FALSE)+I85*VLOOKUP(IF(K85="","-",K85),Frequency,2,FALSE)/VLOOKUP($M$16,Frequency,2,FALSE)</f>
        <v>0</v>
      </c>
      <c r="N80" s="148"/>
    </row>
    <row r="81" spans="1:14" ht="18" customHeight="1" x14ac:dyDescent="0.25">
      <c r="A81" s="24"/>
      <c r="B81" s="45" t="s">
        <v>114</v>
      </c>
      <c r="C81" s="25"/>
      <c r="D81" s="50"/>
      <c r="E81" s="84"/>
      <c r="F81" s="85"/>
      <c r="G81" s="84"/>
      <c r="H81" s="85"/>
      <c r="I81" s="84"/>
      <c r="J81" s="85"/>
      <c r="K81" s="84"/>
      <c r="L81" s="85"/>
      <c r="M81" s="109"/>
      <c r="N81" s="110"/>
    </row>
    <row r="82" spans="1:14" ht="18" customHeight="1" x14ac:dyDescent="0.25">
      <c r="A82" s="24"/>
      <c r="B82" s="45" t="s">
        <v>115</v>
      </c>
      <c r="C82" s="25"/>
      <c r="D82" s="50"/>
      <c r="E82" s="84"/>
      <c r="F82" s="85"/>
      <c r="G82" s="84"/>
      <c r="H82" s="85"/>
      <c r="I82" s="84"/>
      <c r="J82" s="85"/>
      <c r="K82" s="84"/>
      <c r="L82" s="85"/>
      <c r="M82" s="106"/>
      <c r="N82" s="107"/>
    </row>
    <row r="83" spans="1:14" ht="18" customHeight="1" x14ac:dyDescent="0.25">
      <c r="A83" s="24"/>
      <c r="B83" s="45" t="s">
        <v>116</v>
      </c>
      <c r="C83" s="25"/>
      <c r="D83" s="50"/>
      <c r="E83" s="84"/>
      <c r="F83" s="85"/>
      <c r="G83" s="84" t="s">
        <v>68</v>
      </c>
      <c r="H83" s="85"/>
      <c r="I83" s="84"/>
      <c r="J83" s="85"/>
      <c r="K83" s="84"/>
      <c r="L83" s="85"/>
      <c r="M83" s="106"/>
      <c r="N83" s="107"/>
    </row>
    <row r="84" spans="1:14" ht="18" customHeight="1" x14ac:dyDescent="0.25">
      <c r="A84" s="24"/>
      <c r="B84" s="45" t="s">
        <v>117</v>
      </c>
      <c r="C84" s="25"/>
      <c r="D84" s="50"/>
      <c r="E84" s="84"/>
      <c r="F84" s="85"/>
      <c r="G84" s="84"/>
      <c r="H84" s="85"/>
      <c r="I84" s="84"/>
      <c r="J84" s="85"/>
      <c r="K84" s="84"/>
      <c r="L84" s="85"/>
      <c r="M84" s="106"/>
      <c r="N84" s="107"/>
    </row>
    <row r="85" spans="1:14" ht="18" customHeight="1" thickBot="1" x14ac:dyDescent="0.3">
      <c r="A85" s="24"/>
      <c r="B85" s="45" t="s">
        <v>11</v>
      </c>
      <c r="C85" s="25"/>
      <c r="D85" s="50"/>
      <c r="E85" s="84"/>
      <c r="F85" s="85"/>
      <c r="G85" s="84"/>
      <c r="H85" s="85"/>
      <c r="I85" s="84"/>
      <c r="J85" s="85"/>
      <c r="K85" s="84"/>
      <c r="L85" s="85"/>
      <c r="M85" s="104"/>
      <c r="N85" s="105"/>
    </row>
    <row r="86" spans="1:14" ht="18" customHeight="1" thickBot="1" x14ac:dyDescent="0.3">
      <c r="A86" s="136" t="s">
        <v>118</v>
      </c>
      <c r="B86" s="137"/>
      <c r="C86" s="137"/>
      <c r="D86" s="138"/>
      <c r="E86" s="82"/>
      <c r="F86" s="111"/>
      <c r="G86" s="112"/>
      <c r="H86" s="112"/>
      <c r="I86" s="112"/>
      <c r="J86" s="112"/>
      <c r="K86" s="112"/>
      <c r="L86" s="113"/>
      <c r="M86" s="147">
        <f>E87*VLOOKUP(IF(G87="","-",G87),Frequency,2,FALSE)/VLOOKUP($M$16,Frequency,2,FALSE)+I87*VLOOKUP(IF(K87="","-",K87),Frequency,2,FALSE)/VLOOKUP($M$16,Frequency,2,FALSE)+E88*VLOOKUP(IF(G88="","-",G88),Frequency,2,FALSE)/VLOOKUP($M$16,Frequency,2,FALSE)+I88*VLOOKUP(IF(K88="","-",K88),Frequency,2,FALSE)/VLOOKUP($M$16,Frequency,2,FALSE)+E89*VLOOKUP(IF(G89="","-",G89),Frequency,2,FALSE)/VLOOKUP($M$16,Frequency,2,FALSE)+I89*VLOOKUP(IF(K89="","-",K89),Frequency,2,FALSE)/VLOOKUP($M$16,Frequency,2,FALSE)+E90*VLOOKUP(IF(G90="","-",G90),Frequency,2,FALSE)/VLOOKUP($M$16,Frequency,2,FALSE)+I90*VLOOKUP(IF(K90="","-",K90),Frequency,2,FALSE)/VLOOKUP($M$16,Frequency,2,FALSE)+E91*VLOOKUP(IF(G91="","-",G91),Frequency,2,FALSE)/VLOOKUP($M$16,Frequency,2,FALSE)+I91*VLOOKUP(IF(K91="","-",K91),Frequency,2,FALSE)/VLOOKUP($M$16,Frequency,2,FALSE)+E92*VLOOKUP(IF(G92="","-",G92),Frequency,2,FALSE)/VLOOKUP($M$16,Frequency,2,FALSE)+I92*VLOOKUP(IF(K92="","-",K92),Frequency,2,FALSE)/VLOOKUP($M$16,Frequency,2,FALSE)+E93*VLOOKUP(IF(G93="","-",G93),Frequency,2,FALSE)/VLOOKUP($M$16,Frequency,2,FALSE)+I93*VLOOKUP(IF(K93="","-",K93),Frequency,2,FALSE)/VLOOKUP($M$16,Frequency,2,FALSE)+E94*VLOOKUP(IF(G94="","-",G94),Frequency,2,FALSE)/VLOOKUP($M$16,Frequency,2,FALSE)+I94*VLOOKUP(IF(K94="","-",K94),Frequency,2,FALSE)/VLOOKUP($M$16,Frequency,2,FALSE)+E95*VLOOKUP(IF(G95="","-",G95),Frequency,2,FALSE)/VLOOKUP($M$16,Frequency,2,FALSE)+I95*VLOOKUP(IF(K95="","-",K95),Frequency,2,FALSE)/VLOOKUP($M$16,Frequency,2,FALSE)+E96*VLOOKUP(IF(G96="","-",G96),Frequency,2,FALSE)/VLOOKUP($M$16,Frequency,2,FALSE)+I96*VLOOKUP(IF(K96="","-",K96),Frequency,2,FALSE)/VLOOKUP($M$16,Frequency,2,FALSE)+E97*VLOOKUP(IF(G97="","-",G97),Frequency,2,FALSE)/VLOOKUP($M$16,Frequency,2,FALSE)+I97*VLOOKUP(IF(K97="","-",K97),Frequency,2,FALSE)/VLOOKUP($M$16,Frequency,2,FALSE)</f>
        <v>0</v>
      </c>
      <c r="N86" s="148"/>
    </row>
    <row r="87" spans="1:14" ht="18" customHeight="1" x14ac:dyDescent="0.25">
      <c r="A87" s="24"/>
      <c r="B87" s="45" t="s">
        <v>119</v>
      </c>
      <c r="C87" s="25"/>
      <c r="D87" s="50"/>
      <c r="E87" s="84"/>
      <c r="F87" s="85"/>
      <c r="G87" s="84" t="s">
        <v>69</v>
      </c>
      <c r="H87" s="108"/>
      <c r="I87" s="84"/>
      <c r="J87" s="85"/>
      <c r="K87" s="84"/>
      <c r="L87" s="108"/>
      <c r="M87" s="109"/>
      <c r="N87" s="110"/>
    </row>
    <row r="88" spans="1:14" ht="18" customHeight="1" x14ac:dyDescent="0.25">
      <c r="A88" s="24"/>
      <c r="B88" s="45" t="s">
        <v>120</v>
      </c>
      <c r="C88" s="25"/>
      <c r="D88" s="50"/>
      <c r="E88" s="84"/>
      <c r="F88" s="85"/>
      <c r="G88" s="84"/>
      <c r="H88" s="108"/>
      <c r="I88" s="84"/>
      <c r="J88" s="85"/>
      <c r="K88" s="84"/>
      <c r="L88" s="108"/>
      <c r="M88" s="106"/>
      <c r="N88" s="107"/>
    </row>
    <row r="89" spans="1:14" ht="18" customHeight="1" x14ac:dyDescent="0.25">
      <c r="A89" s="24"/>
      <c r="B89" s="45" t="s">
        <v>121</v>
      </c>
      <c r="C89" s="25"/>
      <c r="D89" s="50"/>
      <c r="E89" s="84"/>
      <c r="F89" s="85"/>
      <c r="G89" s="84"/>
      <c r="H89" s="108"/>
      <c r="I89" s="84"/>
      <c r="J89" s="85"/>
      <c r="K89" s="84"/>
      <c r="L89" s="108"/>
      <c r="M89" s="106"/>
      <c r="N89" s="107"/>
    </row>
    <row r="90" spans="1:14" ht="18" customHeight="1" x14ac:dyDescent="0.25">
      <c r="A90" s="24"/>
      <c r="B90" s="45" t="s">
        <v>122</v>
      </c>
      <c r="C90" s="25"/>
      <c r="D90" s="50"/>
      <c r="E90" s="84"/>
      <c r="F90" s="85"/>
      <c r="G90" s="84"/>
      <c r="H90" s="108"/>
      <c r="I90" s="84"/>
      <c r="J90" s="85"/>
      <c r="K90" s="84"/>
      <c r="L90" s="108"/>
      <c r="M90" s="106"/>
      <c r="N90" s="107"/>
    </row>
    <row r="91" spans="1:14" ht="18" customHeight="1" x14ac:dyDescent="0.25">
      <c r="A91" s="24"/>
      <c r="B91" s="45" t="s">
        <v>123</v>
      </c>
      <c r="C91" s="25"/>
      <c r="D91" s="50"/>
      <c r="E91" s="84"/>
      <c r="F91" s="85"/>
      <c r="G91" s="84" t="s">
        <v>68</v>
      </c>
      <c r="H91" s="108"/>
      <c r="I91" s="84"/>
      <c r="J91" s="85"/>
      <c r="K91" s="84"/>
      <c r="L91" s="108"/>
      <c r="M91" s="106"/>
      <c r="N91" s="107"/>
    </row>
    <row r="92" spans="1:14" ht="18" customHeight="1" x14ac:dyDescent="0.25">
      <c r="A92" s="24"/>
      <c r="B92" s="45" t="s">
        <v>124</v>
      </c>
      <c r="C92" s="25"/>
      <c r="D92" s="50"/>
      <c r="E92" s="84"/>
      <c r="F92" s="85"/>
      <c r="G92" s="84"/>
      <c r="H92" s="108"/>
      <c r="I92" s="84"/>
      <c r="J92" s="85"/>
      <c r="K92" s="84"/>
      <c r="L92" s="108"/>
      <c r="M92" s="106"/>
      <c r="N92" s="107"/>
    </row>
    <row r="93" spans="1:14" ht="18" customHeight="1" x14ac:dyDescent="0.25">
      <c r="A93" s="24"/>
      <c r="B93" s="45" t="s">
        <v>125</v>
      </c>
      <c r="C93" s="25"/>
      <c r="D93" s="50"/>
      <c r="E93" s="84"/>
      <c r="F93" s="85"/>
      <c r="G93" s="84"/>
      <c r="H93" s="108"/>
      <c r="I93" s="84"/>
      <c r="J93" s="85"/>
      <c r="K93" s="84"/>
      <c r="L93" s="108"/>
      <c r="M93" s="106"/>
      <c r="N93" s="107"/>
    </row>
    <row r="94" spans="1:14" ht="18" customHeight="1" x14ac:dyDescent="0.25">
      <c r="A94" s="24"/>
      <c r="B94" s="45" t="s">
        <v>126</v>
      </c>
      <c r="C94" s="25"/>
      <c r="D94" s="50"/>
      <c r="E94" s="84"/>
      <c r="F94" s="85"/>
      <c r="G94" s="84"/>
      <c r="H94" s="108"/>
      <c r="I94" s="84"/>
      <c r="J94" s="85"/>
      <c r="K94" s="84"/>
      <c r="L94" s="108"/>
      <c r="M94" s="106"/>
      <c r="N94" s="107"/>
    </row>
    <row r="95" spans="1:14" ht="18" customHeight="1" x14ac:dyDescent="0.25">
      <c r="A95" s="24"/>
      <c r="B95" s="45" t="s">
        <v>127</v>
      </c>
      <c r="C95" s="25"/>
      <c r="D95" s="50"/>
      <c r="E95" s="84"/>
      <c r="F95" s="85"/>
      <c r="G95" s="84" t="s">
        <v>132</v>
      </c>
      <c r="H95" s="108"/>
      <c r="I95" s="84"/>
      <c r="J95" s="85"/>
      <c r="K95" s="84"/>
      <c r="L95" s="108"/>
      <c r="M95" s="106"/>
      <c r="N95" s="107"/>
    </row>
    <row r="96" spans="1:14" ht="18" customHeight="1" x14ac:dyDescent="0.25">
      <c r="A96" s="24"/>
      <c r="B96" s="45" t="s">
        <v>54</v>
      </c>
      <c r="C96" s="25"/>
      <c r="D96" s="50"/>
      <c r="E96" s="84"/>
      <c r="F96" s="85"/>
      <c r="G96" s="84"/>
      <c r="H96" s="108"/>
      <c r="I96" s="84"/>
      <c r="J96" s="85"/>
      <c r="K96" s="84"/>
      <c r="L96" s="108"/>
      <c r="M96" s="106"/>
      <c r="N96" s="107"/>
    </row>
    <row r="97" spans="1:61" ht="18" customHeight="1" thickBot="1" x14ac:dyDescent="0.3">
      <c r="A97" s="24"/>
      <c r="B97" s="45" t="s">
        <v>214</v>
      </c>
      <c r="C97" s="25"/>
      <c r="D97" s="50"/>
      <c r="E97" s="84"/>
      <c r="F97" s="85"/>
      <c r="G97" s="84" t="s">
        <v>68</v>
      </c>
      <c r="H97" s="108"/>
      <c r="I97" s="84"/>
      <c r="J97" s="85"/>
      <c r="K97" s="84"/>
      <c r="L97" s="108"/>
      <c r="M97" s="104"/>
      <c r="N97" s="105"/>
    </row>
    <row r="98" spans="1:61" ht="18" customHeight="1" x14ac:dyDescent="0.25">
      <c r="A98" s="136" t="s">
        <v>22</v>
      </c>
      <c r="B98" s="137"/>
      <c r="C98" s="137"/>
      <c r="D98" s="138"/>
      <c r="E98" s="84"/>
      <c r="F98" s="85"/>
      <c r="G98" s="84"/>
      <c r="H98" s="108"/>
      <c r="I98" s="84"/>
      <c r="J98" s="85"/>
      <c r="K98" s="84"/>
      <c r="L98" s="108"/>
      <c r="M98" s="145">
        <f t="shared" ref="M98:M100" si="1">E98*VLOOKUP(IF(G98="","-",G98),Frequency,2,FALSE)/VLOOKUP(M$16,Frequency,2,FALSE)+I98*VLOOKUP(IF(K98="","-",K98),Frequency,2,FALSE)/VLOOKUP(M$16,Frequency,2,FALSE)</f>
        <v>0</v>
      </c>
      <c r="N98" s="146"/>
    </row>
    <row r="99" spans="1:61" ht="18" customHeight="1" x14ac:dyDescent="0.25">
      <c r="A99" s="136" t="s">
        <v>23</v>
      </c>
      <c r="B99" s="137"/>
      <c r="C99" s="137"/>
      <c r="D99" s="138"/>
      <c r="E99" s="84"/>
      <c r="F99" s="85"/>
      <c r="G99" s="84" t="s">
        <v>68</v>
      </c>
      <c r="H99" s="85"/>
      <c r="I99" s="84"/>
      <c r="J99" s="85"/>
      <c r="K99" s="84"/>
      <c r="L99" s="85"/>
      <c r="M99" s="143">
        <f t="shared" si="1"/>
        <v>0</v>
      </c>
      <c r="N99" s="144"/>
    </row>
    <row r="100" spans="1:61" ht="18" customHeight="1" thickBot="1" x14ac:dyDescent="0.3">
      <c r="A100" s="136" t="s">
        <v>24</v>
      </c>
      <c r="B100" s="137"/>
      <c r="C100" s="137"/>
      <c r="D100" s="138"/>
      <c r="E100" s="84"/>
      <c r="F100" s="85"/>
      <c r="G100" s="84"/>
      <c r="H100" s="85"/>
      <c r="I100" s="84"/>
      <c r="J100" s="85"/>
      <c r="K100" s="84"/>
      <c r="L100" s="85"/>
      <c r="M100" s="141">
        <f t="shared" si="1"/>
        <v>0</v>
      </c>
      <c r="N100" s="142"/>
    </row>
    <row r="101" spans="1:61" s="1" customFormat="1" ht="18" customHeight="1" x14ac:dyDescent="0.25">
      <c r="A101" s="161" t="s">
        <v>78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205">
        <f>SUM(M75:N100)</f>
        <v>0</v>
      </c>
      <c r="N101" s="206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</row>
    <row r="102" spans="1:61" ht="6" customHeight="1" x14ac:dyDescent="0.25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1"/>
    </row>
    <row r="103" spans="1:61" s="5" customFormat="1" ht="19.5" customHeight="1" thickBot="1" x14ac:dyDescent="0.3">
      <c r="A103" s="207" t="s">
        <v>79</v>
      </c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9">
        <f>M46+M59+M72+M101</f>
        <v>0</v>
      </c>
      <c r="N103" s="210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</row>
    <row r="104" spans="1:61" ht="18" customHeight="1" thickTop="1" x14ac:dyDescent="0.25"/>
    <row r="105" spans="1:61" ht="18" customHeight="1" x14ac:dyDescent="0.25">
      <c r="A105" s="131" t="s">
        <v>80</v>
      </c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</row>
    <row r="106" spans="1:61" s="1" customFormat="1" ht="17.649999999999999" customHeight="1" x14ac:dyDescent="0.25">
      <c r="A106" s="30" t="s">
        <v>47</v>
      </c>
      <c r="B106" s="30"/>
      <c r="C106" s="30"/>
      <c r="D106" s="31" t="s">
        <v>137</v>
      </c>
      <c r="E106" s="257" t="s">
        <v>48</v>
      </c>
      <c r="F106" s="258"/>
      <c r="G106" s="258"/>
      <c r="H106" s="258"/>
      <c r="I106" s="258"/>
      <c r="J106" s="258"/>
      <c r="K106" s="258"/>
      <c r="L106" s="259"/>
      <c r="M106" s="134" t="s">
        <v>49</v>
      </c>
      <c r="N106" s="135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</row>
    <row r="107" spans="1:61" ht="17.649999999999999" customHeight="1" x14ac:dyDescent="0.25">
      <c r="A107" s="48" t="s">
        <v>8</v>
      </c>
      <c r="B107" s="49"/>
      <c r="C107" s="37"/>
      <c r="D107" s="56"/>
      <c r="E107" s="260"/>
      <c r="F107" s="261"/>
      <c r="G107" s="261"/>
      <c r="H107" s="261"/>
      <c r="I107" s="261"/>
      <c r="J107" s="261"/>
      <c r="K107" s="261"/>
      <c r="L107" s="262"/>
      <c r="M107" s="200"/>
      <c r="N107" s="201"/>
    </row>
    <row r="108" spans="1:61" ht="17.649999999999999" customHeight="1" x14ac:dyDescent="0.25">
      <c r="A108" s="48" t="s">
        <v>50</v>
      </c>
      <c r="B108" s="49"/>
      <c r="C108" s="37"/>
      <c r="D108" s="56"/>
      <c r="E108" s="202"/>
      <c r="F108" s="203"/>
      <c r="G108" s="203"/>
      <c r="H108" s="203"/>
      <c r="I108" s="203"/>
      <c r="J108" s="203"/>
      <c r="K108" s="203"/>
      <c r="L108" s="204"/>
      <c r="M108" s="200"/>
      <c r="N108" s="201"/>
    </row>
    <row r="109" spans="1:61" s="1" customFormat="1" ht="17.649999999999999" customHeight="1" x14ac:dyDescent="0.25">
      <c r="A109" s="28" t="s">
        <v>51</v>
      </c>
      <c r="B109" s="28"/>
      <c r="C109" s="28"/>
      <c r="D109" s="29" t="s">
        <v>137</v>
      </c>
      <c r="E109" s="225" t="s">
        <v>48</v>
      </c>
      <c r="F109" s="226"/>
      <c r="G109" s="226"/>
      <c r="H109" s="226"/>
      <c r="I109" s="226"/>
      <c r="J109" s="226"/>
      <c r="K109" s="226"/>
      <c r="L109" s="227"/>
      <c r="M109" s="132" t="s">
        <v>49</v>
      </c>
      <c r="N109" s="133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</row>
    <row r="110" spans="1:61" ht="17.649999999999999" customHeight="1" x14ac:dyDescent="0.25">
      <c r="A110" s="32" t="s">
        <v>52</v>
      </c>
      <c r="B110" s="33"/>
      <c r="C110" s="33"/>
      <c r="D110" s="57" t="s">
        <v>31</v>
      </c>
      <c r="E110" s="202"/>
      <c r="F110" s="203"/>
      <c r="G110" s="203"/>
      <c r="H110" s="203"/>
      <c r="I110" s="203"/>
      <c r="J110" s="203"/>
      <c r="K110" s="203"/>
      <c r="L110" s="204"/>
      <c r="M110" s="200"/>
      <c r="N110" s="201"/>
    </row>
    <row r="111" spans="1:61" ht="17.649999999999999" customHeight="1" x14ac:dyDescent="0.25">
      <c r="A111" s="32" t="s">
        <v>52</v>
      </c>
      <c r="B111" s="33"/>
      <c r="C111" s="33"/>
      <c r="D111" s="57"/>
      <c r="E111" s="202"/>
      <c r="F111" s="203"/>
      <c r="G111" s="203"/>
      <c r="H111" s="203"/>
      <c r="I111" s="203"/>
      <c r="J111" s="203"/>
      <c r="K111" s="203"/>
      <c r="L111" s="204"/>
      <c r="M111" s="200"/>
      <c r="N111" s="201"/>
    </row>
    <row r="112" spans="1:61" ht="17.649999999999999" customHeight="1" x14ac:dyDescent="0.25">
      <c r="A112" s="32" t="s">
        <v>53</v>
      </c>
      <c r="B112" s="33"/>
      <c r="C112" s="33"/>
      <c r="D112" s="57"/>
      <c r="E112" s="202"/>
      <c r="F112" s="203"/>
      <c r="G112" s="203"/>
      <c r="H112" s="203"/>
      <c r="I112" s="203"/>
      <c r="J112" s="203"/>
      <c r="K112" s="203"/>
      <c r="L112" s="204"/>
      <c r="M112" s="200"/>
      <c r="N112" s="201"/>
    </row>
    <row r="113" spans="1:61" ht="17.649999999999999" customHeight="1" x14ac:dyDescent="0.25">
      <c r="A113" s="32" t="s">
        <v>54</v>
      </c>
      <c r="B113" s="33"/>
      <c r="C113" s="33"/>
      <c r="D113" s="57"/>
      <c r="E113" s="202"/>
      <c r="F113" s="203"/>
      <c r="G113" s="203"/>
      <c r="H113" s="203"/>
      <c r="I113" s="203"/>
      <c r="J113" s="203"/>
      <c r="K113" s="203"/>
      <c r="L113" s="204"/>
      <c r="M113" s="200"/>
      <c r="N113" s="201"/>
    </row>
    <row r="114" spans="1:61" ht="17.649999999999999" customHeight="1" x14ac:dyDescent="0.25">
      <c r="A114" s="32" t="s">
        <v>55</v>
      </c>
      <c r="B114" s="33"/>
      <c r="C114" s="33"/>
      <c r="D114" s="57"/>
      <c r="E114" s="202"/>
      <c r="F114" s="203"/>
      <c r="G114" s="203"/>
      <c r="H114" s="203"/>
      <c r="I114" s="203"/>
      <c r="J114" s="203"/>
      <c r="K114" s="203"/>
      <c r="L114" s="204"/>
      <c r="M114" s="200"/>
      <c r="N114" s="201"/>
    </row>
    <row r="115" spans="1:61" ht="17.649999999999999" customHeight="1" x14ac:dyDescent="0.25">
      <c r="A115" s="32" t="s">
        <v>204</v>
      </c>
      <c r="B115" s="33"/>
      <c r="C115" s="33"/>
      <c r="D115" s="57" t="s">
        <v>31</v>
      </c>
      <c r="E115" s="202"/>
      <c r="F115" s="203"/>
      <c r="G115" s="203"/>
      <c r="H115" s="203"/>
      <c r="I115" s="203"/>
      <c r="J115" s="203"/>
      <c r="K115" s="203"/>
      <c r="L115" s="204"/>
      <c r="M115" s="200"/>
      <c r="N115" s="201"/>
    </row>
    <row r="116" spans="1:61" ht="17.649999999999999" customHeight="1" x14ac:dyDescent="0.25">
      <c r="A116" s="32" t="s">
        <v>56</v>
      </c>
      <c r="B116" s="33"/>
      <c r="C116" s="33"/>
      <c r="D116" s="57"/>
      <c r="E116" s="202"/>
      <c r="F116" s="203"/>
      <c r="G116" s="203"/>
      <c r="H116" s="203"/>
      <c r="I116" s="203"/>
      <c r="J116" s="203"/>
      <c r="K116" s="203"/>
      <c r="L116" s="204"/>
      <c r="M116" s="200"/>
      <c r="N116" s="201"/>
    </row>
    <row r="117" spans="1:61" ht="17.649999999999999" customHeight="1" thickBot="1" x14ac:dyDescent="0.3">
      <c r="A117" s="32" t="s">
        <v>11</v>
      </c>
      <c r="B117" s="33"/>
      <c r="C117" s="33"/>
      <c r="D117" s="57"/>
      <c r="E117" s="202"/>
      <c r="F117" s="203"/>
      <c r="G117" s="203"/>
      <c r="H117" s="203"/>
      <c r="I117" s="203"/>
      <c r="J117" s="203"/>
      <c r="K117" s="203"/>
      <c r="L117" s="204"/>
      <c r="M117" s="200"/>
      <c r="N117" s="201"/>
    </row>
    <row r="118" spans="1:61" s="6" customFormat="1" ht="17.649999999999999" customHeight="1" thickTop="1" thickBot="1" x14ac:dyDescent="0.3">
      <c r="A118" s="193" t="s">
        <v>57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211">
        <f>SUM(M107:N117)</f>
        <v>0</v>
      </c>
      <c r="N118" s="212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</row>
    <row r="119" spans="1:61" ht="10.5" customHeight="1" thickTop="1" x14ac:dyDescent="0.25"/>
    <row r="120" spans="1:61" s="6" customFormat="1" ht="18" customHeight="1" x14ac:dyDescent="0.25">
      <c r="A120" s="194" t="s">
        <v>135</v>
      </c>
      <c r="B120" s="194"/>
      <c r="C120" s="194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</row>
    <row r="121" spans="1:61" s="6" customFormat="1" ht="18" customHeight="1" x14ac:dyDescent="0.25">
      <c r="A121" s="100" t="s">
        <v>139</v>
      </c>
      <c r="B121" s="101"/>
      <c r="C121" s="38" t="s">
        <v>140</v>
      </c>
      <c r="D121" s="102" t="s">
        <v>145</v>
      </c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</row>
    <row r="122" spans="1:61" s="1" customFormat="1" ht="17.649999999999999" customHeight="1" x14ac:dyDescent="0.25">
      <c r="A122" s="14" t="s">
        <v>32</v>
      </c>
      <c r="B122" s="14"/>
      <c r="C122" s="14"/>
      <c r="D122" s="14" t="s">
        <v>33</v>
      </c>
      <c r="E122" s="198" t="s">
        <v>87</v>
      </c>
      <c r="F122" s="198"/>
      <c r="G122" s="198" t="s">
        <v>34</v>
      </c>
      <c r="H122" s="199"/>
      <c r="I122" s="213" t="s">
        <v>35</v>
      </c>
      <c r="J122" s="213"/>
      <c r="K122" s="213" t="s">
        <v>36</v>
      </c>
      <c r="L122" s="213"/>
      <c r="M122" s="213" t="s">
        <v>37</v>
      </c>
      <c r="N122" s="214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</row>
    <row r="123" spans="1:61" s="39" customFormat="1" ht="17.649999999999999" customHeight="1" x14ac:dyDescent="0.25">
      <c r="A123" s="91" t="s">
        <v>183</v>
      </c>
      <c r="B123" s="92"/>
      <c r="C123" s="93"/>
      <c r="D123" s="96" t="s">
        <v>184</v>
      </c>
      <c r="E123" s="97"/>
      <c r="F123" s="97"/>
      <c r="G123" s="97"/>
      <c r="H123" s="97"/>
      <c r="I123" s="97"/>
      <c r="J123" s="97"/>
      <c r="K123" s="97"/>
      <c r="L123" s="97"/>
      <c r="M123" s="97"/>
      <c r="N123" s="98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1:61" ht="17.649999999999999" customHeight="1" x14ac:dyDescent="0.25">
      <c r="A124" s="87"/>
      <c r="B124" s="88"/>
      <c r="C124" s="35"/>
      <c r="D124" s="12"/>
      <c r="E124" s="84"/>
      <c r="F124" s="85"/>
      <c r="G124" s="81"/>
      <c r="H124" s="81"/>
      <c r="I124" s="81"/>
      <c r="J124" s="81"/>
      <c r="K124" s="81"/>
      <c r="L124" s="81"/>
      <c r="M124" s="86"/>
      <c r="N124" s="86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1:61" ht="17.649999999999999" customHeight="1" x14ac:dyDescent="0.25">
      <c r="A125" s="87"/>
      <c r="B125" s="88"/>
      <c r="C125" s="35"/>
      <c r="D125" s="12"/>
      <c r="E125" s="84"/>
      <c r="F125" s="85"/>
      <c r="G125" s="81"/>
      <c r="H125" s="81"/>
      <c r="I125" s="81"/>
      <c r="J125" s="81"/>
      <c r="K125" s="81"/>
      <c r="L125" s="81"/>
      <c r="M125" s="86"/>
      <c r="N125" s="86"/>
    </row>
    <row r="126" spans="1:61" ht="17.649999999999999" customHeight="1" x14ac:dyDescent="0.25">
      <c r="A126" s="13" t="s">
        <v>39</v>
      </c>
      <c r="B126" s="13"/>
      <c r="C126" s="13"/>
      <c r="D126" s="14" t="s">
        <v>33</v>
      </c>
      <c r="E126" s="198" t="s">
        <v>87</v>
      </c>
      <c r="F126" s="198"/>
      <c r="G126" s="198" t="s">
        <v>34</v>
      </c>
      <c r="H126" s="199"/>
      <c r="I126" s="213" t="s">
        <v>35</v>
      </c>
      <c r="J126" s="213"/>
      <c r="K126" s="213" t="s">
        <v>36</v>
      </c>
      <c r="L126" s="213"/>
      <c r="M126" s="213" t="s">
        <v>37</v>
      </c>
      <c r="N126" s="214"/>
    </row>
    <row r="127" spans="1:61" ht="17.649999999999999" customHeight="1" x14ac:dyDescent="0.25">
      <c r="A127" s="91" t="s">
        <v>40</v>
      </c>
      <c r="B127" s="92"/>
      <c r="C127" s="93"/>
      <c r="D127" s="94" t="s">
        <v>185</v>
      </c>
      <c r="E127" s="94"/>
      <c r="F127" s="94"/>
      <c r="G127" s="94"/>
      <c r="H127" s="94"/>
      <c r="I127" s="94"/>
      <c r="J127" s="94"/>
      <c r="K127" s="94"/>
      <c r="L127" s="94"/>
      <c r="M127" s="94"/>
      <c r="N127" s="95"/>
    </row>
    <row r="128" spans="1:61" ht="17.649999999999999" customHeight="1" x14ac:dyDescent="0.25">
      <c r="A128" s="87"/>
      <c r="B128" s="88"/>
      <c r="C128" s="35"/>
      <c r="D128" s="12"/>
      <c r="E128" s="84"/>
      <c r="F128" s="85"/>
      <c r="G128" s="81"/>
      <c r="H128" s="81"/>
      <c r="I128" s="81"/>
      <c r="J128" s="81"/>
      <c r="K128" s="81"/>
      <c r="L128" s="81"/>
      <c r="M128" s="86"/>
      <c r="N128" s="86"/>
    </row>
    <row r="129" spans="1:14" ht="17.649999999999999" customHeight="1" x14ac:dyDescent="0.25">
      <c r="A129" s="87"/>
      <c r="B129" s="88"/>
      <c r="C129" s="36"/>
      <c r="D129" s="12"/>
      <c r="E129" s="84"/>
      <c r="F129" s="85"/>
      <c r="G129" s="81"/>
      <c r="H129" s="81"/>
      <c r="I129" s="81"/>
      <c r="J129" s="81"/>
      <c r="K129" s="81"/>
      <c r="L129" s="81"/>
      <c r="M129" s="86"/>
      <c r="N129" s="86"/>
    </row>
    <row r="130" spans="1:14" ht="17.649999999999999" customHeight="1" x14ac:dyDescent="0.25">
      <c r="A130" s="13" t="s">
        <v>41</v>
      </c>
      <c r="B130" s="13"/>
      <c r="C130" s="13"/>
      <c r="D130" s="14" t="s">
        <v>33</v>
      </c>
      <c r="E130" s="198" t="s">
        <v>87</v>
      </c>
      <c r="F130" s="198"/>
      <c r="G130" s="198" t="s">
        <v>34</v>
      </c>
      <c r="H130" s="199"/>
      <c r="I130" s="213" t="s">
        <v>35</v>
      </c>
      <c r="J130" s="213"/>
      <c r="K130" s="213" t="s">
        <v>36</v>
      </c>
      <c r="L130" s="213"/>
      <c r="M130" s="213" t="s">
        <v>37</v>
      </c>
      <c r="N130" s="214"/>
    </row>
    <row r="131" spans="1:14" ht="17.649999999999999" customHeight="1" x14ac:dyDescent="0.25">
      <c r="A131" s="87"/>
      <c r="B131" s="88"/>
      <c r="C131" s="35"/>
      <c r="D131" s="12"/>
      <c r="E131" s="84"/>
      <c r="F131" s="85"/>
      <c r="G131" s="81"/>
      <c r="H131" s="81"/>
      <c r="I131" s="81"/>
      <c r="J131" s="81"/>
      <c r="K131" s="81"/>
      <c r="L131" s="81"/>
      <c r="M131" s="86"/>
      <c r="N131" s="86"/>
    </row>
    <row r="132" spans="1:14" ht="17.649999999999999" customHeight="1" x14ac:dyDescent="0.25">
      <c r="A132" s="87"/>
      <c r="B132" s="88"/>
      <c r="C132" s="35"/>
      <c r="D132" s="12"/>
      <c r="E132" s="84"/>
      <c r="F132" s="85"/>
      <c r="G132" s="81"/>
      <c r="H132" s="81"/>
      <c r="I132" s="81"/>
      <c r="J132" s="81"/>
      <c r="K132" s="81"/>
      <c r="L132" s="81"/>
      <c r="M132" s="86"/>
      <c r="N132" s="86"/>
    </row>
    <row r="133" spans="1:14" ht="17.649999999999999" customHeight="1" x14ac:dyDescent="0.25">
      <c r="A133" s="13" t="s">
        <v>42</v>
      </c>
      <c r="B133" s="13"/>
      <c r="C133" s="13"/>
      <c r="D133" s="14" t="s">
        <v>33</v>
      </c>
      <c r="E133" s="198" t="s">
        <v>87</v>
      </c>
      <c r="F133" s="198"/>
      <c r="G133" s="198" t="s">
        <v>34</v>
      </c>
      <c r="H133" s="199"/>
      <c r="I133" s="213" t="s">
        <v>35</v>
      </c>
      <c r="J133" s="213"/>
      <c r="K133" s="213" t="s">
        <v>36</v>
      </c>
      <c r="L133" s="213"/>
      <c r="M133" s="213" t="s">
        <v>37</v>
      </c>
      <c r="N133" s="214"/>
    </row>
    <row r="134" spans="1:14" ht="17.649999999999999" customHeight="1" x14ac:dyDescent="0.25">
      <c r="A134" s="89" t="s">
        <v>31</v>
      </c>
      <c r="B134" s="90"/>
      <c r="C134" s="35"/>
      <c r="D134" s="12"/>
      <c r="E134" s="84" t="s">
        <v>69</v>
      </c>
      <c r="F134" s="85"/>
      <c r="G134" s="81"/>
      <c r="H134" s="81"/>
      <c r="I134" s="81"/>
      <c r="J134" s="81"/>
      <c r="K134" s="81"/>
      <c r="L134" s="81"/>
      <c r="M134" s="86"/>
      <c r="N134" s="86"/>
    </row>
    <row r="135" spans="1:14" ht="17.649999999999999" customHeight="1" x14ac:dyDescent="0.25">
      <c r="A135" s="89" t="s">
        <v>31</v>
      </c>
      <c r="B135" s="90"/>
      <c r="C135" s="35"/>
      <c r="D135" s="12"/>
      <c r="E135" s="84" t="s">
        <v>69</v>
      </c>
      <c r="F135" s="85"/>
      <c r="G135" s="81"/>
      <c r="H135" s="81"/>
      <c r="I135" s="82"/>
      <c r="J135" s="83"/>
      <c r="K135" s="81"/>
      <c r="L135" s="81"/>
      <c r="M135" s="86"/>
      <c r="N135" s="86"/>
    </row>
    <row r="136" spans="1:14" ht="17.649999999999999" customHeight="1" x14ac:dyDescent="0.25">
      <c r="A136" s="89"/>
      <c r="B136" s="90"/>
      <c r="C136" s="35"/>
      <c r="D136" s="12"/>
      <c r="E136" s="84"/>
      <c r="F136" s="85"/>
      <c r="G136" s="81"/>
      <c r="H136" s="81"/>
      <c r="I136" s="81"/>
      <c r="J136" s="81"/>
      <c r="K136" s="81"/>
      <c r="L136" s="81"/>
      <c r="M136" s="86"/>
      <c r="N136" s="86"/>
    </row>
    <row r="137" spans="1:14" ht="17.649999999999999" customHeight="1" x14ac:dyDescent="0.25">
      <c r="A137" s="89"/>
      <c r="B137" s="90"/>
      <c r="C137" s="35"/>
      <c r="D137" s="12"/>
      <c r="E137" s="84"/>
      <c r="F137" s="85"/>
      <c r="G137" s="81"/>
      <c r="H137" s="81"/>
      <c r="I137" s="82"/>
      <c r="J137" s="83"/>
      <c r="K137" s="81"/>
      <c r="L137" s="81"/>
      <c r="M137" s="86"/>
      <c r="N137" s="86"/>
    </row>
    <row r="138" spans="1:14" ht="17.649999999999999" customHeight="1" x14ac:dyDescent="0.25">
      <c r="A138" s="89"/>
      <c r="B138" s="90"/>
      <c r="C138" s="35"/>
      <c r="D138" s="12"/>
      <c r="E138" s="84"/>
      <c r="F138" s="85"/>
      <c r="G138" s="81"/>
      <c r="H138" s="81"/>
      <c r="I138" s="82"/>
      <c r="J138" s="83"/>
      <c r="K138" s="81"/>
      <c r="L138" s="81"/>
      <c r="M138" s="86"/>
      <c r="N138" s="86"/>
    </row>
    <row r="139" spans="1:14" ht="17.649999999999999" customHeight="1" x14ac:dyDescent="0.25">
      <c r="A139" s="89"/>
      <c r="B139" s="90"/>
      <c r="C139" s="35"/>
      <c r="D139" s="12"/>
      <c r="E139" s="84"/>
      <c r="F139" s="85"/>
      <c r="G139" s="82"/>
      <c r="H139" s="83"/>
      <c r="I139" s="82"/>
      <c r="J139" s="83"/>
      <c r="K139" s="81"/>
      <c r="L139" s="81"/>
      <c r="M139" s="79"/>
      <c r="N139" s="80"/>
    </row>
    <row r="140" spans="1:14" ht="17.649999999999999" customHeight="1" x14ac:dyDescent="0.25">
      <c r="A140" s="46" t="s">
        <v>153</v>
      </c>
      <c r="B140" s="13"/>
      <c r="C140" s="46"/>
      <c r="D140" s="47" t="s">
        <v>33</v>
      </c>
      <c r="E140" s="198" t="s">
        <v>87</v>
      </c>
      <c r="F140" s="198"/>
      <c r="G140" s="268" t="s">
        <v>154</v>
      </c>
      <c r="H140" s="269"/>
      <c r="I140" s="213" t="s">
        <v>35</v>
      </c>
      <c r="J140" s="213"/>
      <c r="K140" s="266" t="s">
        <v>36</v>
      </c>
      <c r="L140" s="266"/>
      <c r="M140" s="266" t="s">
        <v>37</v>
      </c>
      <c r="N140" s="267"/>
    </row>
    <row r="141" spans="1:14" ht="17.649999999999999" customHeight="1" x14ac:dyDescent="0.25">
      <c r="A141" s="87" t="s">
        <v>31</v>
      </c>
      <c r="B141" s="88"/>
      <c r="C141" s="35"/>
      <c r="D141" s="12"/>
      <c r="E141" s="84" t="s">
        <v>68</v>
      </c>
      <c r="F141" s="85"/>
      <c r="G141" s="81"/>
      <c r="H141" s="81"/>
      <c r="I141" s="81"/>
      <c r="J141" s="81"/>
      <c r="K141" s="81"/>
      <c r="L141" s="81"/>
      <c r="M141" s="86"/>
      <c r="N141" s="86"/>
    </row>
    <row r="142" spans="1:14" ht="17.649999999999999" customHeight="1" x14ac:dyDescent="0.25">
      <c r="A142" s="87"/>
      <c r="B142" s="88"/>
      <c r="C142" s="35"/>
      <c r="D142" s="12"/>
      <c r="E142" s="84"/>
      <c r="F142" s="85"/>
      <c r="G142" s="81"/>
      <c r="H142" s="81"/>
      <c r="I142" s="81"/>
      <c r="J142" s="81"/>
      <c r="K142" s="81"/>
      <c r="L142" s="81"/>
      <c r="M142" s="86"/>
      <c r="N142" s="86"/>
    </row>
    <row r="143" spans="1:14" ht="17.649999999999999" customHeight="1" x14ac:dyDescent="0.25">
      <c r="A143" s="87"/>
      <c r="B143" s="88"/>
      <c r="C143" s="35"/>
      <c r="D143" s="12"/>
      <c r="E143" s="84"/>
      <c r="F143" s="85"/>
      <c r="G143" s="81"/>
      <c r="H143" s="81"/>
      <c r="I143" s="81"/>
      <c r="J143" s="81"/>
      <c r="K143" s="81"/>
      <c r="L143" s="81"/>
      <c r="M143" s="86"/>
      <c r="N143" s="86"/>
    </row>
    <row r="144" spans="1:14" ht="17.649999999999999" customHeight="1" x14ac:dyDescent="0.25">
      <c r="A144" s="13" t="s">
        <v>43</v>
      </c>
      <c r="B144" s="13"/>
      <c r="C144" s="13"/>
      <c r="D144" s="14" t="s">
        <v>33</v>
      </c>
      <c r="E144" s="198" t="s">
        <v>87</v>
      </c>
      <c r="F144" s="198"/>
      <c r="G144" s="198" t="s">
        <v>34</v>
      </c>
      <c r="H144" s="199"/>
      <c r="I144" s="213" t="s">
        <v>35</v>
      </c>
      <c r="J144" s="213"/>
      <c r="K144" s="213" t="s">
        <v>36</v>
      </c>
      <c r="L144" s="213"/>
      <c r="M144" s="213" t="s">
        <v>37</v>
      </c>
      <c r="N144" s="214"/>
    </row>
    <row r="145" spans="1:61" ht="17.649999999999999" customHeight="1" x14ac:dyDescent="0.25">
      <c r="A145" s="87" t="s">
        <v>31</v>
      </c>
      <c r="B145" s="88"/>
      <c r="C145" s="35"/>
      <c r="D145" s="12"/>
      <c r="E145" s="84" t="s">
        <v>69</v>
      </c>
      <c r="F145" s="85"/>
      <c r="G145" s="81"/>
      <c r="H145" s="81"/>
      <c r="I145" s="81"/>
      <c r="J145" s="81"/>
      <c r="K145" s="81"/>
      <c r="L145" s="81"/>
      <c r="M145" s="86"/>
      <c r="N145" s="86"/>
    </row>
    <row r="146" spans="1:61" ht="17.649999999999999" customHeight="1" x14ac:dyDescent="0.25">
      <c r="A146" s="87"/>
      <c r="B146" s="88"/>
      <c r="C146" s="35"/>
      <c r="D146" s="12"/>
      <c r="E146" s="84"/>
      <c r="F146" s="85"/>
      <c r="G146" s="81"/>
      <c r="H146" s="81"/>
      <c r="I146" s="81"/>
      <c r="J146" s="81"/>
      <c r="K146" s="81"/>
      <c r="L146" s="81"/>
      <c r="M146" s="86"/>
      <c r="N146" s="86"/>
    </row>
    <row r="147" spans="1:61" ht="17.649999999999999" customHeight="1" x14ac:dyDescent="0.25">
      <c r="A147" s="87"/>
      <c r="B147" s="88"/>
      <c r="C147" s="35"/>
      <c r="D147" s="12"/>
      <c r="E147" s="84"/>
      <c r="F147" s="85"/>
      <c r="G147" s="81"/>
      <c r="H147" s="81"/>
      <c r="I147" s="81"/>
      <c r="J147" s="81"/>
      <c r="K147" s="81"/>
      <c r="L147" s="81"/>
      <c r="M147" s="86"/>
      <c r="N147" s="86"/>
    </row>
    <row r="148" spans="1:61" ht="17.649999999999999" customHeight="1" x14ac:dyDescent="0.25">
      <c r="A148" s="13" t="s">
        <v>44</v>
      </c>
      <c r="B148" s="13"/>
      <c r="C148" s="13"/>
      <c r="D148" s="14" t="s">
        <v>33</v>
      </c>
      <c r="E148" s="198" t="s">
        <v>87</v>
      </c>
      <c r="F148" s="198"/>
      <c r="G148" s="198" t="s">
        <v>34</v>
      </c>
      <c r="H148" s="199"/>
      <c r="I148" s="213" t="s">
        <v>35</v>
      </c>
      <c r="J148" s="213"/>
      <c r="K148" s="213" t="s">
        <v>36</v>
      </c>
      <c r="L148" s="213"/>
      <c r="M148" s="213" t="s">
        <v>37</v>
      </c>
      <c r="N148" s="214"/>
    </row>
    <row r="149" spans="1:61" ht="17.649999999999999" customHeight="1" x14ac:dyDescent="0.25">
      <c r="A149" s="87" t="s">
        <v>31</v>
      </c>
      <c r="B149" s="88"/>
      <c r="C149" s="45"/>
      <c r="D149" s="12"/>
      <c r="E149" s="84" t="s">
        <v>68</v>
      </c>
      <c r="F149" s="85"/>
      <c r="G149" s="81"/>
      <c r="H149" s="81"/>
      <c r="I149" s="81"/>
      <c r="J149" s="81"/>
      <c r="K149" s="81"/>
      <c r="L149" s="81"/>
      <c r="M149" s="86"/>
      <c r="N149" s="86"/>
    </row>
    <row r="150" spans="1:61" ht="17.649999999999999" customHeight="1" x14ac:dyDescent="0.25">
      <c r="A150" s="87"/>
      <c r="B150" s="88"/>
      <c r="C150" s="45"/>
      <c r="D150" s="12"/>
      <c r="E150" s="84"/>
      <c r="F150" s="85"/>
      <c r="G150" s="81"/>
      <c r="H150" s="81"/>
      <c r="I150" s="81"/>
      <c r="J150" s="81"/>
      <c r="K150" s="81"/>
      <c r="L150" s="81"/>
      <c r="M150" s="86"/>
      <c r="N150" s="86"/>
    </row>
    <row r="151" spans="1:61" ht="17.649999999999999" customHeight="1" x14ac:dyDescent="0.25">
      <c r="A151" s="87"/>
      <c r="B151" s="88"/>
      <c r="C151" s="45"/>
      <c r="D151" s="12"/>
      <c r="E151" s="84"/>
      <c r="F151" s="85"/>
      <c r="G151" s="81"/>
      <c r="H151" s="81"/>
      <c r="I151" s="81"/>
      <c r="J151" s="81"/>
      <c r="K151" s="81"/>
      <c r="L151" s="81"/>
      <c r="M151" s="86"/>
      <c r="N151" s="86"/>
    </row>
    <row r="152" spans="1:61" ht="17.649999999999999" customHeight="1" thickBot="1" x14ac:dyDescent="0.3">
      <c r="A152" s="87"/>
      <c r="B152" s="88"/>
      <c r="C152" s="45"/>
      <c r="D152" s="12"/>
      <c r="E152" s="84"/>
      <c r="F152" s="85"/>
      <c r="G152" s="81"/>
      <c r="H152" s="81"/>
      <c r="I152" s="81"/>
      <c r="J152" s="81"/>
      <c r="K152" s="81"/>
      <c r="L152" s="81"/>
      <c r="M152" s="86"/>
      <c r="N152" s="86"/>
    </row>
    <row r="153" spans="1:61" s="6" customFormat="1" ht="17.649999999999999" customHeight="1" thickTop="1" thickBot="1" x14ac:dyDescent="0.3">
      <c r="A153" s="17" t="s">
        <v>45</v>
      </c>
      <c r="B153" s="17"/>
      <c r="C153" s="17"/>
      <c r="D153" s="18">
        <f>SUM(D124:D152)</f>
        <v>0</v>
      </c>
      <c r="F153" s="16"/>
      <c r="G153" s="233"/>
      <c r="H153" s="233"/>
      <c r="I153" s="233"/>
      <c r="J153" s="233"/>
      <c r="K153" s="233"/>
      <c r="L153" s="233"/>
      <c r="M153" s="233"/>
      <c r="N153" s="234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</row>
    <row r="154" spans="1:61" s="6" customFormat="1" ht="18" customHeight="1" thickTop="1" thickBot="1" x14ac:dyDescent="0.3">
      <c r="A154" s="247" t="s">
        <v>46</v>
      </c>
      <c r="B154" s="248"/>
      <c r="C154" s="248"/>
      <c r="D154" s="248"/>
      <c r="E154" s="249" t="str">
        <f>M16</f>
        <v>Fortnightly</v>
      </c>
      <c r="F154" s="248"/>
      <c r="G154" s="248"/>
      <c r="H154" s="250"/>
      <c r="I154" s="244">
        <f>I124*VLOOKUP(IF(E124="","-",E124),Frequency,2,FALSE)/VLOOKUP(M$16,Frequency,2,FALSE)
+I125*VLOOKUP(IF(E125="","-",E125),Frequency,2,FALSE)/VLOOKUP(M$16,Frequency,2,FALSE)
+I128*VLOOKUP(IF(E128="","-",E128),Frequency,2,FALSE)/VLOOKUP(M$16,Frequency,2,FALSE)
+I129*VLOOKUP(IF(E129="","-",E129),Frequency,2,FALSE)/VLOOKUP(M$16,Frequency,2,FALSE)
+I131*VLOOKUP(IF(E131="","-",E131),Frequency,2,FALSE)/VLOOKUP(M$16,Frequency,2,FALSE)
+I132*VLOOKUP(IF(E132="","-",E132),Frequency,2,FALSE)/VLOOKUP(M$16,Frequency,2,FALSE)
+I134*VLOOKUP(IF(E134="","-",E134),Frequency,2,FALSE)/VLOOKUP(M$16,Frequency,2,FALSE)
+I135*VLOOKUP(IF(E135="","-",E135),Frequency,2,FALSE)/VLOOKUP(M$16,Frequency,2,FALSE)
+I136*VLOOKUP(IF(E136="","-",E136),Frequency,2,FALSE)/VLOOKUP(M$16,Frequency,2,FALSE)
+I137*VLOOKUP(IF(E137="","-",E137),Frequency,2,FALSE)/VLOOKUP(M$16,Frequency,2,FALSE)
+I138*VLOOKUP(IF(E138="","-",E138),Frequency,2,FALSE)/VLOOKUP(M$16,Frequency,2,FALSE)
+I139*VLOOKUP(IF(E139="","-",E139),Frequency,2,FALSE)/VLOOKUP(M$16,Frequency,2,FALSE)
+I141*VLOOKUP(IF(E141="","-",E141),Frequency,2,FALSE)/VLOOKUP(M$16,Frequency,2,FALSE)
+I142*VLOOKUP(IF(E142="","-",E142),Frequency,2,FALSE)/VLOOKUP(M$16,Frequency,2,FALSE)
+I143*VLOOKUP(IF(E143="","-",E143),Frequency,2,FALSE)/VLOOKUP(M$16,Frequency,2,FALSE)
+I145*VLOOKUP(IF(E145="","-",E145),Frequency,2,FALSE)/VLOOKUP(M$16,Frequency,2,FALSE)
+I146*VLOOKUP(IF(E146="","-",E146),Frequency,2,FALSE)/VLOOKUP(M$16,Frequency,2,FALSE)
+I147*VLOOKUP(IF(E147="","-",E147),Frequency,2,FALSE)/VLOOKUP(M$16,Frequency,2,FALSE)
+I149*VLOOKUP(IF(E149="","-",E149),Frequency,2,FALSE)/VLOOKUP(M$16,Frequency,2,FALSE)
+I150*VLOOKUP(IF(E150="","-",E150),Frequency,2,FALSE)/VLOOKUP(M$16,Frequency,2,FALSE)
+I151*VLOOKUP(IF(E151="","-",E151),Frequency,2,FALSE)/VLOOKUP(M$16,Frequency,2,FALSE)
+I152*VLOOKUP(IF(E152="","-",E152),Frequency,2,FALSE)/VLOOKUP(M$16,Frequency,2,FALSE)</f>
        <v>0</v>
      </c>
      <c r="J154" s="245"/>
      <c r="K154" s="244">
        <f>K124*VLOOKUP(IF(E124="","-",E124),Frequency,2,FALSE)/VLOOKUP(M$16,Frequency,2,FALSE)
+K125*VLOOKUP(IF(E125="","-",E125),Frequency,2,FALSE)/VLOOKUP(M$16,Frequency,2,FALSE)
+K128*VLOOKUP(IF(E128="","-",E128),Frequency,2,FALSE)/VLOOKUP(M$16,Frequency,2,FALSE)
+K129*VLOOKUP(IF(E129="","-",E129),Frequency,2,FALSE)/VLOOKUP(M$16,Frequency,2,FALSE)
+K131*VLOOKUP(IF(E131="","-",E131),Frequency,2,FALSE)/VLOOKUP(M$16,Frequency,2,FALSE)
+K132*VLOOKUP(IF(E132="","-",E132),Frequency,2,FALSE)/VLOOKUP(M$16,Frequency,2,FALSE)
+K134*VLOOKUP(IF(E134="","-",E134),Frequency,2,FALSE)/VLOOKUP(M$16,Frequency,2,FALSE)
+K135*VLOOKUP(IF(E135="","-",E135),Frequency,2,FALSE)/VLOOKUP(M$16,Frequency,2,FALSE)
+K136*VLOOKUP(IF(E136="","-",E136),Frequency,2,FALSE)/VLOOKUP(M$16,Frequency,2,FALSE)
+K137*VLOOKUP(IF(E137="","-",E137),Frequency,2,FALSE)/VLOOKUP(M$16,Frequency,2,FALSE)
+K138*VLOOKUP(IF(E138="","-",E138),Frequency,2,FALSE)/VLOOKUP(M$16,Frequency,2,FALSE)
+K139*VLOOKUP(IF(E139="","-",E139),Frequency,2,FALSE)/VLOOKUP(M$16,Frequency,2,FALSE)
+K141*VLOOKUP(IF(E141="","-",E141),Frequency,2,FALSE)/VLOOKUP(M$16,Frequency,2,FALSE)
+K142*VLOOKUP(IF(E142="","-",E142),Frequency,2,FALSE)/VLOOKUP(M$16,Frequency,2,FALSE)
+K143*VLOOKUP(IF(E143="","-",E143),Frequency,2,FALSE)/VLOOKUP(M$16,Frequency,2,FALSE)
+K145*VLOOKUP(IF(E145="","-",E145),Frequency,2,FALSE)/VLOOKUP(M$16,Frequency,2,FALSE)
+K146*VLOOKUP(IF(E146="","-",E146),Frequency,2,FALSE)/VLOOKUP(M$16,Frequency,2,FALSE)
+K147*VLOOKUP(IF(E147="","-",E147),Frequency,2,FALSE)/VLOOKUP(M$16,Frequency,2,FALSE)
+K149*VLOOKUP(IF(E149="","-",E149),Frequency,2,FALSE)/VLOOKUP(M$16,Frequency,2,FALSE)
+K150*VLOOKUP(IF(E150="","-",E150),Frequency,2,FALSE)/VLOOKUP(M$16,Frequency,2,FALSE)
+K151*VLOOKUP(IF(E151="","-",E151),Frequency,2,FALSE)/VLOOKUP(M$16,Frequency,2,FALSE)
+K152*VLOOKUP(IF(E152="","-",E152),Frequency,2,FALSE)/VLOOKUP(M$16,Frequency,2,FALSE)</f>
        <v>0</v>
      </c>
      <c r="L154" s="245"/>
      <c r="M154" s="228"/>
      <c r="N154" s="229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</row>
    <row r="155" spans="1:61" ht="18" customHeight="1" thickTop="1" x14ac:dyDescent="0.25">
      <c r="A155" s="246" t="s">
        <v>82</v>
      </c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</row>
    <row r="156" spans="1:61" s="1" customFormat="1" ht="18" customHeight="1" x14ac:dyDescent="0.25">
      <c r="A156" s="126" t="s">
        <v>83</v>
      </c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</row>
    <row r="157" spans="1:61" ht="18" customHeight="1" x14ac:dyDescent="0.25">
      <c r="A157" s="123" t="s">
        <v>58</v>
      </c>
      <c r="B157" s="124"/>
      <c r="C157" s="124"/>
      <c r="D157" s="124"/>
      <c r="E157" s="124"/>
      <c r="F157" s="125"/>
      <c r="G157" s="230">
        <f>M26</f>
        <v>0</v>
      </c>
      <c r="H157" s="231"/>
      <c r="I157" s="232"/>
      <c r="J157" s="230"/>
      <c r="K157" s="231"/>
      <c r="L157" s="232"/>
    </row>
    <row r="158" spans="1:61" ht="18" customHeight="1" thickBot="1" x14ac:dyDescent="0.3">
      <c r="A158" s="123" t="s">
        <v>59</v>
      </c>
      <c r="B158" s="124"/>
      <c r="C158" s="124"/>
      <c r="D158" s="124"/>
      <c r="E158" s="124"/>
      <c r="F158" s="125"/>
      <c r="G158" s="230">
        <f>M103</f>
        <v>0</v>
      </c>
      <c r="H158" s="231"/>
      <c r="I158" s="232"/>
      <c r="J158" s="238"/>
      <c r="K158" s="239"/>
      <c r="L158" s="240"/>
    </row>
    <row r="159" spans="1:61" ht="18" customHeight="1" thickTop="1" thickBot="1" x14ac:dyDescent="0.3">
      <c r="A159" s="123" t="s">
        <v>60</v>
      </c>
      <c r="B159" s="124"/>
      <c r="C159" s="124"/>
      <c r="D159" s="124"/>
      <c r="E159" s="124"/>
      <c r="F159" s="125"/>
      <c r="G159" s="230"/>
      <c r="H159" s="231"/>
      <c r="I159" s="231"/>
      <c r="J159" s="235">
        <f>G157-G158</f>
        <v>0</v>
      </c>
      <c r="K159" s="236"/>
      <c r="L159" s="237"/>
    </row>
    <row r="160" spans="1:61" ht="18" customHeight="1" thickTop="1" thickBot="1" x14ac:dyDescent="0.3">
      <c r="A160" s="123" t="s">
        <v>61</v>
      </c>
      <c r="B160" s="124"/>
      <c r="C160" s="124"/>
      <c r="D160" s="124"/>
      <c r="E160" s="124"/>
      <c r="F160" s="125"/>
      <c r="G160" s="230">
        <f>I154</f>
        <v>0</v>
      </c>
      <c r="H160" s="231"/>
      <c r="I160" s="232"/>
      <c r="J160" s="241"/>
      <c r="K160" s="242"/>
      <c r="L160" s="243"/>
    </row>
    <row r="161" spans="1:13" ht="18" customHeight="1" thickTop="1" thickBot="1" x14ac:dyDescent="0.3">
      <c r="A161" s="123" t="s">
        <v>62</v>
      </c>
      <c r="B161" s="124"/>
      <c r="C161" s="124"/>
      <c r="D161" s="124"/>
      <c r="E161" s="124"/>
      <c r="F161" s="125"/>
      <c r="G161" s="230"/>
      <c r="H161" s="231"/>
      <c r="I161" s="231"/>
      <c r="J161" s="235">
        <f>+J159-G160</f>
        <v>0</v>
      </c>
      <c r="K161" s="236"/>
      <c r="L161" s="237"/>
    </row>
    <row r="162" spans="1:13" ht="18" customHeight="1" thickTop="1" thickBot="1" x14ac:dyDescent="0.3">
      <c r="A162" s="123" t="s">
        <v>63</v>
      </c>
      <c r="B162" s="124"/>
      <c r="C162" s="124"/>
      <c r="D162" s="124"/>
      <c r="E162" s="124"/>
      <c r="F162" s="125"/>
      <c r="G162" s="230">
        <f>K154</f>
        <v>0</v>
      </c>
      <c r="H162" s="231"/>
      <c r="I162" s="232"/>
      <c r="J162" s="241"/>
      <c r="K162" s="242"/>
      <c r="L162" s="243"/>
    </row>
    <row r="163" spans="1:13" ht="18" customHeight="1" thickTop="1" thickBot="1" x14ac:dyDescent="0.3">
      <c r="A163" s="123" t="s">
        <v>64</v>
      </c>
      <c r="B163" s="124"/>
      <c r="C163" s="124"/>
      <c r="D163" s="124"/>
      <c r="E163" s="124"/>
      <c r="F163" s="125"/>
      <c r="G163" s="230"/>
      <c r="H163" s="231"/>
      <c r="I163" s="231"/>
      <c r="J163" s="235">
        <f>J159-G162</f>
        <v>0</v>
      </c>
      <c r="K163" s="236"/>
      <c r="L163" s="237"/>
      <c r="M163" s="58"/>
    </row>
    <row r="164" spans="1:13" s="7" customFormat="1" ht="15.75" thickTop="1" x14ac:dyDescent="0.25"/>
    <row r="165" spans="1:13" s="7" customFormat="1" x14ac:dyDescent="0.25"/>
    <row r="166" spans="1:13" s="7" customFormat="1" x14ac:dyDescent="0.25"/>
    <row r="167" spans="1:13" s="7" customFormat="1" x14ac:dyDescent="0.25"/>
    <row r="168" spans="1:13" s="7" customFormat="1" x14ac:dyDescent="0.25"/>
    <row r="169" spans="1:13" s="7" customFormat="1" x14ac:dyDescent="0.25"/>
    <row r="170" spans="1:13" s="7" customFormat="1" x14ac:dyDescent="0.25"/>
    <row r="171" spans="1:13" s="7" customFormat="1" x14ac:dyDescent="0.25"/>
    <row r="172" spans="1:13" s="7" customFormat="1" x14ac:dyDescent="0.25"/>
    <row r="173" spans="1:13" s="7" customFormat="1" x14ac:dyDescent="0.25"/>
    <row r="174" spans="1:13" s="7" customFormat="1" x14ac:dyDescent="0.25"/>
    <row r="175" spans="1:13" s="7" customFormat="1" x14ac:dyDescent="0.25"/>
    <row r="176" spans="1:13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="7" customFormat="1" x14ac:dyDescent="0.25"/>
    <row r="834" s="7" customFormat="1" x14ac:dyDescent="0.25"/>
    <row r="835" s="7" customFormat="1" x14ac:dyDescent="0.25"/>
    <row r="836" s="7" customFormat="1" x14ac:dyDescent="0.25"/>
    <row r="837" s="7" customFormat="1" x14ac:dyDescent="0.25"/>
    <row r="838" s="7" customFormat="1" x14ac:dyDescent="0.25"/>
    <row r="839" s="7" customFormat="1" x14ac:dyDescent="0.25"/>
    <row r="840" s="7" customFormat="1" x14ac:dyDescent="0.25"/>
    <row r="841" s="7" customFormat="1" x14ac:dyDescent="0.25"/>
    <row r="842" s="7" customFormat="1" x14ac:dyDescent="0.25"/>
    <row r="843" s="7" customFormat="1" x14ac:dyDescent="0.25"/>
    <row r="844" s="7" customFormat="1" x14ac:dyDescent="0.25"/>
    <row r="845" s="7" customFormat="1" x14ac:dyDescent="0.25"/>
    <row r="846" s="7" customFormat="1" x14ac:dyDescent="0.25"/>
    <row r="847" s="7" customFormat="1" x14ac:dyDescent="0.25"/>
    <row r="848" s="7" customFormat="1" x14ac:dyDescent="0.25"/>
    <row r="849" s="7" customFormat="1" x14ac:dyDescent="0.25"/>
    <row r="850" s="7" customFormat="1" x14ac:dyDescent="0.25"/>
    <row r="851" s="7" customFormat="1" x14ac:dyDescent="0.25"/>
    <row r="852" s="7" customFormat="1" x14ac:dyDescent="0.25"/>
    <row r="853" s="7" customFormat="1" x14ac:dyDescent="0.25"/>
    <row r="854" s="7" customFormat="1" x14ac:dyDescent="0.25"/>
    <row r="855" s="7" customFormat="1" x14ac:dyDescent="0.25"/>
    <row r="856" s="7" customFormat="1" x14ac:dyDescent="0.25"/>
    <row r="857" s="7" customFormat="1" x14ac:dyDescent="0.25"/>
    <row r="858" s="7" customFormat="1" x14ac:dyDescent="0.25"/>
    <row r="859" s="7" customFormat="1" x14ac:dyDescent="0.25"/>
    <row r="860" s="7" customFormat="1" x14ac:dyDescent="0.25"/>
    <row r="861" s="7" customFormat="1" x14ac:dyDescent="0.25"/>
    <row r="862" s="7" customFormat="1" x14ac:dyDescent="0.25"/>
    <row r="863" s="7" customFormat="1" x14ac:dyDescent="0.25"/>
    <row r="864" s="7" customFormat="1" x14ac:dyDescent="0.25"/>
    <row r="865" s="7" customFormat="1" x14ac:dyDescent="0.25"/>
    <row r="866" s="7" customFormat="1" x14ac:dyDescent="0.25"/>
  </sheetData>
  <sheetProtection algorithmName="SHA-512" hashValue="CgthMKC2oGn0VSbV4K9hGeMWCWTlZvHuSHqVlq0sO8xo0+b1cHpnQ3ECAztJzqfFf8h2UHl3kT6wwKqkC1FMTw==" saltValue="x41QsUkl5/D0dST0EFRihQ==" spinCount="100000" sheet="1" objects="1" scenarios="1"/>
  <mergeCells count="645">
    <mergeCell ref="I146:J146"/>
    <mergeCell ref="K146:L146"/>
    <mergeCell ref="G142:H142"/>
    <mergeCell ref="I142:J142"/>
    <mergeCell ref="K142:L142"/>
    <mergeCell ref="M142:N142"/>
    <mergeCell ref="M145:N145"/>
    <mergeCell ref="E142:F142"/>
    <mergeCell ref="A142:B142"/>
    <mergeCell ref="A143:B143"/>
    <mergeCell ref="A145:B145"/>
    <mergeCell ref="A30:D30"/>
    <mergeCell ref="G148:H148"/>
    <mergeCell ref="I148:J148"/>
    <mergeCell ref="K144:L144"/>
    <mergeCell ref="M144:N144"/>
    <mergeCell ref="I140:J140"/>
    <mergeCell ref="K140:L140"/>
    <mergeCell ref="M140:N140"/>
    <mergeCell ref="E141:F141"/>
    <mergeCell ref="G141:H141"/>
    <mergeCell ref="I141:J141"/>
    <mergeCell ref="K141:L141"/>
    <mergeCell ref="M141:N141"/>
    <mergeCell ref="E140:F140"/>
    <mergeCell ref="G140:H140"/>
    <mergeCell ref="G134:H134"/>
    <mergeCell ref="I134:J134"/>
    <mergeCell ref="K134:L134"/>
    <mergeCell ref="M134:N134"/>
    <mergeCell ref="G133:H133"/>
    <mergeCell ref="I133:J133"/>
    <mergeCell ref="K133:L133"/>
    <mergeCell ref="M133:N133"/>
    <mergeCell ref="E132:F132"/>
    <mergeCell ref="K2:N2"/>
    <mergeCell ref="E143:F143"/>
    <mergeCell ref="G143:H143"/>
    <mergeCell ref="I143:J143"/>
    <mergeCell ref="K143:L143"/>
    <mergeCell ref="M143:N143"/>
    <mergeCell ref="M148:N148"/>
    <mergeCell ref="M128:N128"/>
    <mergeCell ref="M126:N126"/>
    <mergeCell ref="M130:N130"/>
    <mergeCell ref="M129:N129"/>
    <mergeCell ref="E106:L106"/>
    <mergeCell ref="E107:L107"/>
    <mergeCell ref="E134:F134"/>
    <mergeCell ref="M17:N17"/>
    <mergeCell ref="E144:F144"/>
    <mergeCell ref="G144:H144"/>
    <mergeCell ref="I144:J144"/>
    <mergeCell ref="E131:F131"/>
    <mergeCell ref="G131:H131"/>
    <mergeCell ref="I131:J131"/>
    <mergeCell ref="K131:L131"/>
    <mergeCell ref="M131:N131"/>
    <mergeCell ref="E133:F133"/>
    <mergeCell ref="M16:N16"/>
    <mergeCell ref="E150:F150"/>
    <mergeCell ref="I151:J151"/>
    <mergeCell ref="K151:L151"/>
    <mergeCell ref="E17:F17"/>
    <mergeCell ref="G17:H17"/>
    <mergeCell ref="I17:J17"/>
    <mergeCell ref="K17:L17"/>
    <mergeCell ref="M29:N29"/>
    <mergeCell ref="M48:N48"/>
    <mergeCell ref="M61:N61"/>
    <mergeCell ref="M74:N74"/>
    <mergeCell ref="G149:H149"/>
    <mergeCell ref="I149:J149"/>
    <mergeCell ref="K149:L149"/>
    <mergeCell ref="M149:N149"/>
    <mergeCell ref="E147:F147"/>
    <mergeCell ref="G147:H147"/>
    <mergeCell ref="I147:J147"/>
    <mergeCell ref="K147:L147"/>
    <mergeCell ref="M147:N147"/>
    <mergeCell ref="E148:F148"/>
    <mergeCell ref="E136:F136"/>
    <mergeCell ref="E137:F137"/>
    <mergeCell ref="J163:L163"/>
    <mergeCell ref="G159:I159"/>
    <mergeCell ref="G161:I161"/>
    <mergeCell ref="G163:I163"/>
    <mergeCell ref="J157:L157"/>
    <mergeCell ref="J158:L158"/>
    <mergeCell ref="J160:L160"/>
    <mergeCell ref="J162:L162"/>
    <mergeCell ref="I154:J154"/>
    <mergeCell ref="K154:L154"/>
    <mergeCell ref="G157:I157"/>
    <mergeCell ref="G158:I158"/>
    <mergeCell ref="J159:L159"/>
    <mergeCell ref="A155:L155"/>
    <mergeCell ref="A154:D154"/>
    <mergeCell ref="E154:H154"/>
    <mergeCell ref="G160:I160"/>
    <mergeCell ref="J161:L161"/>
    <mergeCell ref="M154:N154"/>
    <mergeCell ref="G150:H150"/>
    <mergeCell ref="I150:J150"/>
    <mergeCell ref="K150:L150"/>
    <mergeCell ref="G162:I162"/>
    <mergeCell ref="E145:F145"/>
    <mergeCell ref="G145:H145"/>
    <mergeCell ref="I145:J145"/>
    <mergeCell ref="K145:L145"/>
    <mergeCell ref="M146:N146"/>
    <mergeCell ref="E149:F149"/>
    <mergeCell ref="E152:F152"/>
    <mergeCell ref="G152:H152"/>
    <mergeCell ref="K148:L148"/>
    <mergeCell ref="M150:N150"/>
    <mergeCell ref="G153:N153"/>
    <mergeCell ref="E151:F151"/>
    <mergeCell ref="G151:H151"/>
    <mergeCell ref="M151:N151"/>
    <mergeCell ref="I152:J152"/>
    <mergeCell ref="K152:L152"/>
    <mergeCell ref="M152:N152"/>
    <mergeCell ref="E146:F146"/>
    <mergeCell ref="G146:H146"/>
    <mergeCell ref="G132:H132"/>
    <mergeCell ref="I132:J132"/>
    <mergeCell ref="K132:L132"/>
    <mergeCell ref="M132:N132"/>
    <mergeCell ref="E130:F130"/>
    <mergeCell ref="G130:H130"/>
    <mergeCell ref="I130:J130"/>
    <mergeCell ref="K130:L130"/>
    <mergeCell ref="E108:L108"/>
    <mergeCell ref="E109:L109"/>
    <mergeCell ref="E110:L110"/>
    <mergeCell ref="E111:L111"/>
    <mergeCell ref="E112:L112"/>
    <mergeCell ref="E113:L113"/>
    <mergeCell ref="E114:L114"/>
    <mergeCell ref="K129:L129"/>
    <mergeCell ref="E128:F128"/>
    <mergeCell ref="E129:F129"/>
    <mergeCell ref="E126:F126"/>
    <mergeCell ref="G126:H126"/>
    <mergeCell ref="I126:J126"/>
    <mergeCell ref="K126:L126"/>
    <mergeCell ref="G128:H128"/>
    <mergeCell ref="I128:J128"/>
    <mergeCell ref="K128:L128"/>
    <mergeCell ref="G129:H129"/>
    <mergeCell ref="I129:J129"/>
    <mergeCell ref="G98:H98"/>
    <mergeCell ref="G99:H99"/>
    <mergeCell ref="G100:H100"/>
    <mergeCell ref="E80:L80"/>
    <mergeCell ref="E86:L86"/>
    <mergeCell ref="E82:F82"/>
    <mergeCell ref="G82:H82"/>
    <mergeCell ref="I82:J82"/>
    <mergeCell ref="K82:L82"/>
    <mergeCell ref="E97:F97"/>
    <mergeCell ref="G97:H97"/>
    <mergeCell ref="I85:J85"/>
    <mergeCell ref="I98:J98"/>
    <mergeCell ref="I99:J99"/>
    <mergeCell ref="I100:J100"/>
    <mergeCell ref="K85:L85"/>
    <mergeCell ref="K98:L98"/>
    <mergeCell ref="K99:L99"/>
    <mergeCell ref="K100:L100"/>
    <mergeCell ref="I97:J97"/>
    <mergeCell ref="K97:L97"/>
    <mergeCell ref="E98:F98"/>
    <mergeCell ref="E99:F99"/>
    <mergeCell ref="E100:F100"/>
    <mergeCell ref="K30:L30"/>
    <mergeCell ref="K34:L34"/>
    <mergeCell ref="K38:L38"/>
    <mergeCell ref="K44:L44"/>
    <mergeCell ref="K45:L45"/>
    <mergeCell ref="E57:F57"/>
    <mergeCell ref="E58:F58"/>
    <mergeCell ref="G57:H57"/>
    <mergeCell ref="G58:H58"/>
    <mergeCell ref="I57:J57"/>
    <mergeCell ref="I58:J58"/>
    <mergeCell ref="K57:L57"/>
    <mergeCell ref="I34:J34"/>
    <mergeCell ref="I38:J38"/>
    <mergeCell ref="I44:J44"/>
    <mergeCell ref="I45:J45"/>
    <mergeCell ref="E30:F30"/>
    <mergeCell ref="K33:L33"/>
    <mergeCell ref="E42:F42"/>
    <mergeCell ref="G42:H42"/>
    <mergeCell ref="I42:J42"/>
    <mergeCell ref="K42:L42"/>
    <mergeCell ref="E50:F50"/>
    <mergeCell ref="G50:H50"/>
    <mergeCell ref="I25:J25"/>
    <mergeCell ref="K25:L25"/>
    <mergeCell ref="K58:L58"/>
    <mergeCell ref="A47:N47"/>
    <mergeCell ref="G30:H30"/>
    <mergeCell ref="G34:H34"/>
    <mergeCell ref="G38:H38"/>
    <mergeCell ref="G44:H44"/>
    <mergeCell ref="G45:H45"/>
    <mergeCell ref="I30:J30"/>
    <mergeCell ref="M49:N49"/>
    <mergeCell ref="I48:L48"/>
    <mergeCell ref="E48:H48"/>
    <mergeCell ref="E34:F34"/>
    <mergeCell ref="E38:F38"/>
    <mergeCell ref="E44:F44"/>
    <mergeCell ref="E45:F45"/>
    <mergeCell ref="E31:L31"/>
    <mergeCell ref="E35:L35"/>
    <mergeCell ref="E39:L39"/>
    <mergeCell ref="E49:L49"/>
    <mergeCell ref="E32:F32"/>
    <mergeCell ref="G32:H32"/>
    <mergeCell ref="I32:J32"/>
    <mergeCell ref="I18:J18"/>
    <mergeCell ref="I19:J19"/>
    <mergeCell ref="I20:J20"/>
    <mergeCell ref="I21:J21"/>
    <mergeCell ref="I22:J22"/>
    <mergeCell ref="I23:J23"/>
    <mergeCell ref="K18:L18"/>
    <mergeCell ref="K19:L19"/>
    <mergeCell ref="K20:L20"/>
    <mergeCell ref="K21:L21"/>
    <mergeCell ref="K22:L22"/>
    <mergeCell ref="K23:L23"/>
    <mergeCell ref="M112:N112"/>
    <mergeCell ref="M113:N113"/>
    <mergeCell ref="E115:L115"/>
    <mergeCell ref="A102:N102"/>
    <mergeCell ref="M26:N26"/>
    <mergeCell ref="M46:N46"/>
    <mergeCell ref="M72:N72"/>
    <mergeCell ref="M59:N59"/>
    <mergeCell ref="E70:F70"/>
    <mergeCell ref="E71:F71"/>
    <mergeCell ref="G70:H70"/>
    <mergeCell ref="G71:H71"/>
    <mergeCell ref="I70:J70"/>
    <mergeCell ref="I71:J71"/>
    <mergeCell ref="K70:L70"/>
    <mergeCell ref="K71:L71"/>
    <mergeCell ref="M34:N34"/>
    <mergeCell ref="M31:N31"/>
    <mergeCell ref="M58:N58"/>
    <mergeCell ref="M57:N57"/>
    <mergeCell ref="I61:L61"/>
    <mergeCell ref="K32:L32"/>
    <mergeCell ref="A100:D100"/>
    <mergeCell ref="A99:D99"/>
    <mergeCell ref="M118:N118"/>
    <mergeCell ref="I122:J122"/>
    <mergeCell ref="K122:L122"/>
    <mergeCell ref="M122:N122"/>
    <mergeCell ref="M111:N111"/>
    <mergeCell ref="M107:N107"/>
    <mergeCell ref="M108:N108"/>
    <mergeCell ref="M114:N114"/>
    <mergeCell ref="M115:N115"/>
    <mergeCell ref="A86:D86"/>
    <mergeCell ref="A80:D80"/>
    <mergeCell ref="A75:D75"/>
    <mergeCell ref="A74:D74"/>
    <mergeCell ref="A71:D71"/>
    <mergeCell ref="A70:D70"/>
    <mergeCell ref="M75:N75"/>
    <mergeCell ref="M71:N71"/>
    <mergeCell ref="M70:N70"/>
    <mergeCell ref="M125:N125"/>
    <mergeCell ref="G124:H124"/>
    <mergeCell ref="G125:H125"/>
    <mergeCell ref="A118:L118"/>
    <mergeCell ref="A120:N120"/>
    <mergeCell ref="E21:F21"/>
    <mergeCell ref="G25:H25"/>
    <mergeCell ref="G122:H122"/>
    <mergeCell ref="E122:F122"/>
    <mergeCell ref="I124:J124"/>
    <mergeCell ref="I125:J125"/>
    <mergeCell ref="K124:L124"/>
    <mergeCell ref="K125:L125"/>
    <mergeCell ref="M124:N124"/>
    <mergeCell ref="E124:F124"/>
    <mergeCell ref="E125:F125"/>
    <mergeCell ref="M116:N116"/>
    <mergeCell ref="M117:N117"/>
    <mergeCell ref="E116:L116"/>
    <mergeCell ref="E117:L117"/>
    <mergeCell ref="M101:N101"/>
    <mergeCell ref="A103:L103"/>
    <mergeCell ref="M103:N103"/>
    <mergeCell ref="M110:N110"/>
    <mergeCell ref="J6:N6"/>
    <mergeCell ref="E6:I6"/>
    <mergeCell ref="A6:D6"/>
    <mergeCell ref="A12:D12"/>
    <mergeCell ref="A11:D11"/>
    <mergeCell ref="A10:D10"/>
    <mergeCell ref="A9:D9"/>
    <mergeCell ref="A8:D8"/>
    <mergeCell ref="A7:D7"/>
    <mergeCell ref="J12:N12"/>
    <mergeCell ref="J11:N11"/>
    <mergeCell ref="J10:N10"/>
    <mergeCell ref="J9:N9"/>
    <mergeCell ref="J8:N8"/>
    <mergeCell ref="J7:N7"/>
    <mergeCell ref="E12:I12"/>
    <mergeCell ref="E11:I11"/>
    <mergeCell ref="E10:I10"/>
    <mergeCell ref="E9:I9"/>
    <mergeCell ref="E8:I8"/>
    <mergeCell ref="E7:I7"/>
    <mergeCell ref="A25:D25"/>
    <mergeCell ref="A23:D23"/>
    <mergeCell ref="A22:D22"/>
    <mergeCell ref="A21:D21"/>
    <mergeCell ref="A20:D20"/>
    <mergeCell ref="A19:D19"/>
    <mergeCell ref="A18:D18"/>
    <mergeCell ref="A16:D16"/>
    <mergeCell ref="A26:L26"/>
    <mergeCell ref="E16:H16"/>
    <mergeCell ref="I16:L16"/>
    <mergeCell ref="A24:L24"/>
    <mergeCell ref="E22:F22"/>
    <mergeCell ref="E23:F23"/>
    <mergeCell ref="E25:F25"/>
    <mergeCell ref="G18:H18"/>
    <mergeCell ref="G19:H19"/>
    <mergeCell ref="G20:H20"/>
    <mergeCell ref="G21:H21"/>
    <mergeCell ref="G22:H22"/>
    <mergeCell ref="G23:H23"/>
    <mergeCell ref="E18:F18"/>
    <mergeCell ref="E19:F19"/>
    <mergeCell ref="E20:F20"/>
    <mergeCell ref="M25:N25"/>
    <mergeCell ref="M23:N23"/>
    <mergeCell ref="M22:N22"/>
    <mergeCell ref="M21:N21"/>
    <mergeCell ref="M20:N20"/>
    <mergeCell ref="M19:N19"/>
    <mergeCell ref="M18:N18"/>
    <mergeCell ref="A101:L101"/>
    <mergeCell ref="A72:L72"/>
    <mergeCell ref="A59:L59"/>
    <mergeCell ref="A46:L46"/>
    <mergeCell ref="I29:L29"/>
    <mergeCell ref="E29:H29"/>
    <mergeCell ref="A45:D45"/>
    <mergeCell ref="A44:D44"/>
    <mergeCell ref="A39:D39"/>
    <mergeCell ref="A35:D35"/>
    <mergeCell ref="A34:D34"/>
    <mergeCell ref="A31:D31"/>
    <mergeCell ref="M45:N45"/>
    <mergeCell ref="M44:N44"/>
    <mergeCell ref="M39:N39"/>
    <mergeCell ref="M35:N35"/>
    <mergeCell ref="A98:D98"/>
    <mergeCell ref="M77:N77"/>
    <mergeCell ref="E78:F78"/>
    <mergeCell ref="G78:H78"/>
    <mergeCell ref="I78:J78"/>
    <mergeCell ref="K78:L78"/>
    <mergeCell ref="M78:N78"/>
    <mergeCell ref="M79:N79"/>
    <mergeCell ref="E81:F81"/>
    <mergeCell ref="G81:H81"/>
    <mergeCell ref="I81:J81"/>
    <mergeCell ref="K81:L81"/>
    <mergeCell ref="M81:N81"/>
    <mergeCell ref="E79:F79"/>
    <mergeCell ref="E77:F77"/>
    <mergeCell ref="G77:H77"/>
    <mergeCell ref="I77:J77"/>
    <mergeCell ref="K77:L77"/>
    <mergeCell ref="G79:H79"/>
    <mergeCell ref="I79:J79"/>
    <mergeCell ref="K79:L79"/>
    <mergeCell ref="M80:N80"/>
    <mergeCell ref="M62:N62"/>
    <mergeCell ref="A73:N73"/>
    <mergeCell ref="A60:N60"/>
    <mergeCell ref="E61:H61"/>
    <mergeCell ref="I74:L74"/>
    <mergeCell ref="E74:H74"/>
    <mergeCell ref="A62:D62"/>
    <mergeCell ref="A61:D61"/>
    <mergeCell ref="E62:L62"/>
    <mergeCell ref="E63:F63"/>
    <mergeCell ref="G63:H63"/>
    <mergeCell ref="I63:J63"/>
    <mergeCell ref="K63:L63"/>
    <mergeCell ref="E64:F64"/>
    <mergeCell ref="G64:H64"/>
    <mergeCell ref="I64:J64"/>
    <mergeCell ref="K64:L64"/>
    <mergeCell ref="K65:L65"/>
    <mergeCell ref="E66:F66"/>
    <mergeCell ref="G66:H66"/>
    <mergeCell ref="I66:J66"/>
    <mergeCell ref="K66:L66"/>
    <mergeCell ref="E67:F67"/>
    <mergeCell ref="G67:H67"/>
    <mergeCell ref="A2:I2"/>
    <mergeCell ref="A163:F163"/>
    <mergeCell ref="A162:F162"/>
    <mergeCell ref="A161:F161"/>
    <mergeCell ref="A160:F160"/>
    <mergeCell ref="A159:F159"/>
    <mergeCell ref="A157:F157"/>
    <mergeCell ref="A158:F158"/>
    <mergeCell ref="A156:L156"/>
    <mergeCell ref="A15:L15"/>
    <mergeCell ref="A5:N5"/>
    <mergeCell ref="A28:L28"/>
    <mergeCell ref="M28:N28"/>
    <mergeCell ref="A105:N105"/>
    <mergeCell ref="M109:N109"/>
    <mergeCell ref="M106:N106"/>
    <mergeCell ref="A58:D58"/>
    <mergeCell ref="A57:D57"/>
    <mergeCell ref="A49:D49"/>
    <mergeCell ref="A48:D48"/>
    <mergeCell ref="M100:N100"/>
    <mergeCell ref="M99:N99"/>
    <mergeCell ref="M98:N98"/>
    <mergeCell ref="M86:N86"/>
    <mergeCell ref="I67:J67"/>
    <mergeCell ref="K67:L67"/>
    <mergeCell ref="M32:N32"/>
    <mergeCell ref="M33:N33"/>
    <mergeCell ref="E36:F36"/>
    <mergeCell ref="G36:H36"/>
    <mergeCell ref="I36:J36"/>
    <mergeCell ref="K36:L36"/>
    <mergeCell ref="M36:N36"/>
    <mergeCell ref="M37:N37"/>
    <mergeCell ref="K37:L37"/>
    <mergeCell ref="I37:J37"/>
    <mergeCell ref="G37:H37"/>
    <mergeCell ref="E37:F37"/>
    <mergeCell ref="E33:F33"/>
    <mergeCell ref="G33:H33"/>
    <mergeCell ref="I33:J33"/>
    <mergeCell ref="M38:N38"/>
    <mergeCell ref="M42:N42"/>
    <mergeCell ref="E43:F43"/>
    <mergeCell ref="G43:H43"/>
    <mergeCell ref="I43:J43"/>
    <mergeCell ref="K43:L43"/>
    <mergeCell ref="M43:N43"/>
    <mergeCell ref="E40:F40"/>
    <mergeCell ref="G40:H40"/>
    <mergeCell ref="I40:J40"/>
    <mergeCell ref="K40:L40"/>
    <mergeCell ref="M40:N40"/>
    <mergeCell ref="E41:F41"/>
    <mergeCell ref="G41:H41"/>
    <mergeCell ref="I41:J41"/>
    <mergeCell ref="K41:L41"/>
    <mergeCell ref="M41:N41"/>
    <mergeCell ref="I50:J50"/>
    <mergeCell ref="K50:L50"/>
    <mergeCell ref="M50:N50"/>
    <mergeCell ref="E51:F51"/>
    <mergeCell ref="G51:H51"/>
    <mergeCell ref="I51:J51"/>
    <mergeCell ref="K51:L51"/>
    <mergeCell ref="M51:N51"/>
    <mergeCell ref="E52:F52"/>
    <mergeCell ref="G52:H52"/>
    <mergeCell ref="I52:J52"/>
    <mergeCell ref="K52:L52"/>
    <mergeCell ref="M52:N52"/>
    <mergeCell ref="E53:F53"/>
    <mergeCell ref="G53:H53"/>
    <mergeCell ref="I53:J53"/>
    <mergeCell ref="K53:L53"/>
    <mergeCell ref="M53:N53"/>
    <mergeCell ref="E54:F54"/>
    <mergeCell ref="G54:H54"/>
    <mergeCell ref="I54:J54"/>
    <mergeCell ref="K54:L54"/>
    <mergeCell ref="M54:N54"/>
    <mergeCell ref="E55:F55"/>
    <mergeCell ref="G55:H55"/>
    <mergeCell ref="I55:J55"/>
    <mergeCell ref="K55:L55"/>
    <mergeCell ref="M55:N55"/>
    <mergeCell ref="E56:F56"/>
    <mergeCell ref="G56:H56"/>
    <mergeCell ref="I56:J56"/>
    <mergeCell ref="K56:L56"/>
    <mergeCell ref="M56:N56"/>
    <mergeCell ref="M63:N63"/>
    <mergeCell ref="M64:N64"/>
    <mergeCell ref="M65:N65"/>
    <mergeCell ref="M66:N66"/>
    <mergeCell ref="M67:N67"/>
    <mergeCell ref="M68:N68"/>
    <mergeCell ref="M69:N69"/>
    <mergeCell ref="E76:F76"/>
    <mergeCell ref="G76:H76"/>
    <mergeCell ref="I76:J76"/>
    <mergeCell ref="K76:L76"/>
    <mergeCell ref="M76:N76"/>
    <mergeCell ref="E68:F68"/>
    <mergeCell ref="G68:H68"/>
    <mergeCell ref="I68:J68"/>
    <mergeCell ref="K68:L68"/>
    <mergeCell ref="E69:F69"/>
    <mergeCell ref="G69:H69"/>
    <mergeCell ref="I69:J69"/>
    <mergeCell ref="K69:L69"/>
    <mergeCell ref="E75:L75"/>
    <mergeCell ref="E65:F65"/>
    <mergeCell ref="G65:H65"/>
    <mergeCell ref="I65:J65"/>
    <mergeCell ref="M82:N82"/>
    <mergeCell ref="E83:F83"/>
    <mergeCell ref="G83:H83"/>
    <mergeCell ref="I83:J83"/>
    <mergeCell ref="K83:L83"/>
    <mergeCell ref="M83:N83"/>
    <mergeCell ref="E84:F84"/>
    <mergeCell ref="G84:H84"/>
    <mergeCell ref="I84:J84"/>
    <mergeCell ref="K84:L84"/>
    <mergeCell ref="M84:N84"/>
    <mergeCell ref="M85:N85"/>
    <mergeCell ref="E87:F87"/>
    <mergeCell ref="G87:H87"/>
    <mergeCell ref="I87:J87"/>
    <mergeCell ref="K87:L87"/>
    <mergeCell ref="M87:N87"/>
    <mergeCell ref="E88:F88"/>
    <mergeCell ref="G88:H88"/>
    <mergeCell ref="I88:J88"/>
    <mergeCell ref="K88:L88"/>
    <mergeCell ref="M88:N88"/>
    <mergeCell ref="E85:F85"/>
    <mergeCell ref="G85:H85"/>
    <mergeCell ref="M89:N89"/>
    <mergeCell ref="K89:L89"/>
    <mergeCell ref="I89:J89"/>
    <mergeCell ref="G89:H89"/>
    <mergeCell ref="E89:F89"/>
    <mergeCell ref="E90:F90"/>
    <mergeCell ref="G90:H90"/>
    <mergeCell ref="I90:J90"/>
    <mergeCell ref="K90:L90"/>
    <mergeCell ref="M90:N90"/>
    <mergeCell ref="E93:F93"/>
    <mergeCell ref="E94:F94"/>
    <mergeCell ref="G94:H94"/>
    <mergeCell ref="I94:J94"/>
    <mergeCell ref="K94:L94"/>
    <mergeCell ref="M94:N94"/>
    <mergeCell ref="M91:N91"/>
    <mergeCell ref="K91:L91"/>
    <mergeCell ref="I91:J91"/>
    <mergeCell ref="G91:H91"/>
    <mergeCell ref="E91:F91"/>
    <mergeCell ref="E92:F92"/>
    <mergeCell ref="G92:H92"/>
    <mergeCell ref="I92:J92"/>
    <mergeCell ref="K92:L92"/>
    <mergeCell ref="M92:N92"/>
    <mergeCell ref="A127:C127"/>
    <mergeCell ref="D127:N127"/>
    <mergeCell ref="D123:N123"/>
    <mergeCell ref="M15:N15"/>
    <mergeCell ref="A121:B121"/>
    <mergeCell ref="A124:B124"/>
    <mergeCell ref="A123:C123"/>
    <mergeCell ref="D121:N121"/>
    <mergeCell ref="A125:B125"/>
    <mergeCell ref="M97:N97"/>
    <mergeCell ref="M95:N95"/>
    <mergeCell ref="K95:L95"/>
    <mergeCell ref="I95:J95"/>
    <mergeCell ref="G95:H95"/>
    <mergeCell ref="E95:F95"/>
    <mergeCell ref="E96:F96"/>
    <mergeCell ref="G96:H96"/>
    <mergeCell ref="I96:J96"/>
    <mergeCell ref="K96:L96"/>
    <mergeCell ref="M96:N96"/>
    <mergeCell ref="M93:N93"/>
    <mergeCell ref="K93:L93"/>
    <mergeCell ref="I93:J93"/>
    <mergeCell ref="G93:H93"/>
    <mergeCell ref="A147:B147"/>
    <mergeCell ref="A152:B152"/>
    <mergeCell ref="A128:B128"/>
    <mergeCell ref="A129:B129"/>
    <mergeCell ref="A131:B131"/>
    <mergeCell ref="A132:B132"/>
    <mergeCell ref="A134:B134"/>
    <mergeCell ref="A141:B141"/>
    <mergeCell ref="A149:B149"/>
    <mergeCell ref="A150:B150"/>
    <mergeCell ref="A151:B151"/>
    <mergeCell ref="A135:B135"/>
    <mergeCell ref="A138:B138"/>
    <mergeCell ref="A139:B139"/>
    <mergeCell ref="A146:B146"/>
    <mergeCell ref="A136:B136"/>
    <mergeCell ref="A137:B137"/>
    <mergeCell ref="M139:N139"/>
    <mergeCell ref="K139:L139"/>
    <mergeCell ref="I139:J139"/>
    <mergeCell ref="G139:H139"/>
    <mergeCell ref="E139:F139"/>
    <mergeCell ref="K135:L135"/>
    <mergeCell ref="K138:L138"/>
    <mergeCell ref="M135:N135"/>
    <mergeCell ref="M138:N138"/>
    <mergeCell ref="E135:F135"/>
    <mergeCell ref="E138:F138"/>
    <mergeCell ref="G135:H135"/>
    <mergeCell ref="G138:H138"/>
    <mergeCell ref="I135:J135"/>
    <mergeCell ref="I138:J138"/>
    <mergeCell ref="I136:J136"/>
    <mergeCell ref="I137:J137"/>
    <mergeCell ref="K136:L136"/>
    <mergeCell ref="K137:L137"/>
    <mergeCell ref="M136:N136"/>
    <mergeCell ref="M137:N137"/>
    <mergeCell ref="G136:H136"/>
    <mergeCell ref="G137:H137"/>
  </mergeCells>
  <dataValidations count="3">
    <dataValidation type="list" allowBlank="1" showInputMessage="1" showErrorMessage="1" sqref="D107:D108 D110:D113 D115:D117 A124:B125 A128:B129 A131:B132 B134 A145:B147 B140:B143 A134:A143 B136 A149:B152" xr:uid="{00000000-0002-0000-0100-000000000000}">
      <formula1>Ownership</formula1>
    </dataValidation>
    <dataValidation type="list" allowBlank="1" showInputMessage="1" showErrorMessage="1" sqref="D114" xr:uid="{00000000-0002-0000-0100-000001000000}">
      <formula1>Ownership2</formula1>
    </dataValidation>
    <dataValidation type="list" allowBlank="1" showInputMessage="1" showErrorMessage="1" sqref="M16:N16 E124:F125 E128:F129 E131:F132 K81:L85 E145:F147 E141:F143 E149:F152 G81:H85 G76:H79 G63:H71 G50:H58 G36:H38 G40:H45 G32:H34 K18:L23 G18:H23 E134:F139 G87:H100 K32:L34 K36:L38 K40:L45 K50:L58 K63:L71 K76:L79 K87:L100" xr:uid="{00000000-0002-0000-0100-000002000000}">
      <formula1>dropdown</formula1>
    </dataValidation>
  </dataValidations>
  <pageMargins left="0.55118110236220474" right="0.23622047244094491" top="0.27559055118110237" bottom="0.15748031496062992" header="0.31496062992125984" footer="0.11811023622047245"/>
  <pageSetup paperSize="9" scale="73" fitToHeight="2" orientation="portrait" r:id="rId1"/>
  <headerFooter>
    <oddHeader>&amp;RPage &amp;P</oddHeader>
  </headerFooter>
  <rowBreaks count="2" manualBreakCount="2">
    <brk id="59" max="13" man="1"/>
    <brk id="104" max="16383" man="1"/>
  </rowBreaks>
  <ignoredErrors>
    <ignoredError sqref="G25 I2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I822"/>
  <sheetViews>
    <sheetView showGridLines="0" topLeftCell="A5" zoomScale="80" zoomScaleNormal="80" zoomScalePageLayoutView="80" workbookViewId="0">
      <selection activeCell="A31" sqref="A31:D31"/>
    </sheetView>
  </sheetViews>
  <sheetFormatPr defaultColWidth="8.85546875" defaultRowHeight="15" x14ac:dyDescent="0.25"/>
  <cols>
    <col min="1" max="1" width="12.85546875" customWidth="1"/>
    <col min="2" max="2" width="11.7109375" customWidth="1"/>
    <col min="3" max="3" width="7.7109375" customWidth="1"/>
    <col min="4" max="4" width="14.7109375" customWidth="1"/>
    <col min="5" max="14" width="7.7109375" customWidth="1"/>
    <col min="15" max="61" width="8.85546875" style="7"/>
  </cols>
  <sheetData>
    <row r="2" spans="1:14" ht="26.25" x14ac:dyDescent="0.4">
      <c r="A2" s="122" t="s">
        <v>65</v>
      </c>
      <c r="B2" s="122"/>
      <c r="C2" s="122"/>
      <c r="D2" s="122"/>
      <c r="E2" s="122"/>
      <c r="F2" s="122"/>
      <c r="G2" s="122"/>
      <c r="H2" s="122"/>
      <c r="I2" s="122"/>
      <c r="J2" s="3" t="s">
        <v>66</v>
      </c>
      <c r="K2" s="284">
        <f>Worksheet!K2</f>
        <v>0</v>
      </c>
      <c r="L2" s="285"/>
      <c r="M2" s="285"/>
      <c r="N2" s="285"/>
    </row>
    <row r="3" spans="1:14" ht="18" customHeight="1" x14ac:dyDescent="0.25"/>
    <row r="4" spans="1:14" ht="18.75" x14ac:dyDescent="0.3">
      <c r="A4" s="128" t="s">
        <v>67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ht="18.75" customHeight="1" x14ac:dyDescent="0.25">
      <c r="A5" s="185"/>
      <c r="B5" s="185"/>
      <c r="C5" s="185"/>
      <c r="D5" s="185"/>
      <c r="E5" s="286" t="s">
        <v>31</v>
      </c>
      <c r="F5" s="286"/>
      <c r="G5" s="286"/>
      <c r="H5" s="286"/>
      <c r="I5" s="286"/>
      <c r="J5" s="286" t="s">
        <v>7</v>
      </c>
      <c r="K5" s="286"/>
      <c r="L5" s="286"/>
      <c r="M5" s="286"/>
      <c r="N5" s="286"/>
    </row>
    <row r="6" spans="1:14" ht="18.75" customHeight="1" x14ac:dyDescent="0.25">
      <c r="A6" s="186" t="s">
        <v>25</v>
      </c>
      <c r="B6" s="187"/>
      <c r="C6" s="187"/>
      <c r="D6" s="188"/>
      <c r="E6" s="186" t="str">
        <f>IF(Worksheet!E7:I7="","",Worksheet!E7:I7)</f>
        <v/>
      </c>
      <c r="F6" s="187"/>
      <c r="G6" s="187"/>
      <c r="H6" s="187"/>
      <c r="I6" s="188"/>
      <c r="J6" s="186" t="str">
        <f>IF(Worksheet!J7:N7="","",Worksheet!J7:N7)</f>
        <v/>
      </c>
      <c r="K6" s="187"/>
      <c r="L6" s="187"/>
      <c r="M6" s="187"/>
      <c r="N6" s="188"/>
    </row>
    <row r="7" spans="1:14" ht="18.75" customHeight="1" x14ac:dyDescent="0.25">
      <c r="A7" s="186" t="s">
        <v>26</v>
      </c>
      <c r="B7" s="187"/>
      <c r="C7" s="187"/>
      <c r="D7" s="188"/>
      <c r="E7" s="186" t="str">
        <f>IF(Worksheet!E8:I8="","",Worksheet!E8:I8)</f>
        <v/>
      </c>
      <c r="F7" s="187"/>
      <c r="G7" s="187"/>
      <c r="H7" s="187"/>
      <c r="I7" s="188"/>
      <c r="J7" s="186" t="str">
        <f>IF(Worksheet!J8:N8="","",Worksheet!J8:N8)</f>
        <v/>
      </c>
      <c r="K7" s="187"/>
      <c r="L7" s="187"/>
      <c r="M7" s="187"/>
      <c r="N7" s="188"/>
    </row>
    <row r="8" spans="1:14" ht="18.75" customHeight="1" x14ac:dyDescent="0.25">
      <c r="A8" s="186" t="s">
        <v>27</v>
      </c>
      <c r="B8" s="187"/>
      <c r="C8" s="187"/>
      <c r="D8" s="188"/>
      <c r="E8" s="186" t="str">
        <f>IF(Worksheet!E9:I9="","",Worksheet!E9:I9)</f>
        <v/>
      </c>
      <c r="F8" s="187"/>
      <c r="G8" s="187"/>
      <c r="H8" s="187"/>
      <c r="I8" s="188"/>
      <c r="J8" s="186" t="str">
        <f>IF(Worksheet!J9:N9="","",Worksheet!J9:N9)</f>
        <v/>
      </c>
      <c r="K8" s="187"/>
      <c r="L8" s="187"/>
      <c r="M8" s="187"/>
      <c r="N8" s="188"/>
    </row>
    <row r="9" spans="1:14" ht="18.75" customHeight="1" x14ac:dyDescent="0.25">
      <c r="A9" s="186" t="s">
        <v>28</v>
      </c>
      <c r="B9" s="187"/>
      <c r="C9" s="187"/>
      <c r="D9" s="188"/>
      <c r="E9" s="186" t="str">
        <f>IF(Worksheet!E10:I10="","",Worksheet!E10:I10)</f>
        <v/>
      </c>
      <c r="F9" s="187"/>
      <c r="G9" s="187"/>
      <c r="H9" s="187"/>
      <c r="I9" s="188"/>
      <c r="J9" s="186" t="str">
        <f>IF(Worksheet!J10:N10="","",Worksheet!J10:N10)</f>
        <v/>
      </c>
      <c r="K9" s="187"/>
      <c r="L9" s="187"/>
      <c r="M9" s="187"/>
      <c r="N9" s="188"/>
    </row>
    <row r="10" spans="1:14" ht="18.75" customHeight="1" x14ac:dyDescent="0.25">
      <c r="A10" s="186" t="s">
        <v>29</v>
      </c>
      <c r="B10" s="187"/>
      <c r="C10" s="187"/>
      <c r="D10" s="188"/>
      <c r="E10" s="287" t="str">
        <f>IF(Worksheet!E11:I11="","",Worksheet!E11:I11)</f>
        <v/>
      </c>
      <c r="F10" s="288"/>
      <c r="G10" s="288"/>
      <c r="H10" s="288"/>
      <c r="I10" s="289"/>
      <c r="J10" s="287" t="str">
        <f>IF(Worksheet!J11:N11="","",Worksheet!J11:N11)</f>
        <v/>
      </c>
      <c r="K10" s="288"/>
      <c r="L10" s="288"/>
      <c r="M10" s="288"/>
      <c r="N10" s="289"/>
    </row>
    <row r="11" spans="1:14" ht="18.75" customHeight="1" x14ac:dyDescent="0.25">
      <c r="A11" s="186" t="s">
        <v>30</v>
      </c>
      <c r="B11" s="187"/>
      <c r="C11" s="187"/>
      <c r="D11" s="188"/>
      <c r="E11" s="186" t="str">
        <f>IF(Worksheet!E12:I12="","",Worksheet!E12:I12)</f>
        <v/>
      </c>
      <c r="F11" s="187"/>
      <c r="G11" s="187"/>
      <c r="H11" s="187"/>
      <c r="I11" s="188"/>
      <c r="J11" s="186" t="str">
        <f>IF(Worksheet!J12:N12="","",Worksheet!J12:N12)</f>
        <v/>
      </c>
      <c r="K11" s="187"/>
      <c r="L11" s="187"/>
      <c r="M11" s="187"/>
      <c r="N11" s="188"/>
    </row>
    <row r="12" spans="1:14" ht="18.75" customHeight="1" x14ac:dyDescent="0.25"/>
    <row r="13" spans="1:14" ht="18.75" customHeight="1" x14ac:dyDescent="0.25"/>
    <row r="14" spans="1:14" ht="18" customHeight="1" x14ac:dyDescent="0.25">
      <c r="A14" s="127" t="s">
        <v>72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21" t="s">
        <v>75</v>
      </c>
    </row>
    <row r="15" spans="1:14" ht="18" customHeight="1" x14ac:dyDescent="0.25">
      <c r="A15" s="169"/>
      <c r="B15" s="169"/>
      <c r="C15" s="169"/>
      <c r="D15" s="169"/>
      <c r="E15" s="279" t="s">
        <v>31</v>
      </c>
      <c r="F15" s="279"/>
      <c r="G15" s="279"/>
      <c r="H15" s="279"/>
      <c r="I15" s="280" t="s">
        <v>7</v>
      </c>
      <c r="J15" s="280"/>
      <c r="K15" s="280"/>
      <c r="L15" s="281"/>
      <c r="M15" s="282" t="str">
        <f>Worksheet!M16</f>
        <v>Fortnightly</v>
      </c>
      <c r="N15" s="283"/>
    </row>
    <row r="16" spans="1:14" ht="18" customHeight="1" x14ac:dyDescent="0.25">
      <c r="A16" s="15"/>
      <c r="B16" s="15"/>
      <c r="C16" s="15"/>
      <c r="D16" s="15"/>
      <c r="E16" s="252" t="s">
        <v>85</v>
      </c>
      <c r="F16" s="252"/>
      <c r="G16" s="253" t="s">
        <v>86</v>
      </c>
      <c r="H16" s="253"/>
      <c r="I16" s="252" t="s">
        <v>85</v>
      </c>
      <c r="J16" s="252"/>
      <c r="K16" s="253" t="s">
        <v>86</v>
      </c>
      <c r="L16" s="253"/>
      <c r="M16" s="22"/>
      <c r="N16" s="23"/>
    </row>
    <row r="17" spans="1:61" ht="18" customHeight="1" x14ac:dyDescent="0.25">
      <c r="A17" s="270" t="s">
        <v>0</v>
      </c>
      <c r="B17" s="271"/>
      <c r="C17" s="271"/>
      <c r="D17" s="272"/>
      <c r="E17" s="273" t="str">
        <f>IF(Worksheet!E18:F18="","",Worksheet!E18:F18)</f>
        <v/>
      </c>
      <c r="F17" s="274"/>
      <c r="G17" s="275" t="str">
        <f>IF(Worksheet!G18:H18="","",Worksheet!G18:H18)</f>
        <v/>
      </c>
      <c r="H17" s="276"/>
      <c r="I17" s="273" t="str">
        <f>IF(Worksheet!I18:J18="","",Worksheet!I18:J18)</f>
        <v/>
      </c>
      <c r="J17" s="274"/>
      <c r="K17" s="275" t="str">
        <f>IF(Worksheet!K18:L18="","",Worksheet!K18:L18)</f>
        <v/>
      </c>
      <c r="L17" s="276"/>
      <c r="M17" s="277">
        <f>IF(Worksheet!M18:N18="","",Worksheet!M18:N18)</f>
        <v>0</v>
      </c>
      <c r="N17" s="278"/>
    </row>
    <row r="18" spans="1:61" ht="18" customHeight="1" x14ac:dyDescent="0.25">
      <c r="A18" s="270" t="s">
        <v>1</v>
      </c>
      <c r="B18" s="271"/>
      <c r="C18" s="271"/>
      <c r="D18" s="272"/>
      <c r="E18" s="273" t="str">
        <f>IF(Worksheet!E19:F19="","",Worksheet!E19:F19)</f>
        <v/>
      </c>
      <c r="F18" s="274"/>
      <c r="G18" s="275" t="str">
        <f>IF(Worksheet!G19:H19="","",Worksheet!G19:H19)</f>
        <v>Fortnightly</v>
      </c>
      <c r="H18" s="276"/>
      <c r="I18" s="273" t="str">
        <f>IF(Worksheet!I19:J19="","",Worksheet!I19:J19)</f>
        <v/>
      </c>
      <c r="J18" s="274"/>
      <c r="K18" s="275" t="str">
        <f>IF(Worksheet!K19:L19="","",Worksheet!K19:L19)</f>
        <v/>
      </c>
      <c r="L18" s="276"/>
      <c r="M18" s="277">
        <f>IF(Worksheet!M19:N19="","",Worksheet!M19:N19)</f>
        <v>0</v>
      </c>
      <c r="N18" s="278"/>
    </row>
    <row r="19" spans="1:61" ht="18" customHeight="1" x14ac:dyDescent="0.25">
      <c r="A19" s="270" t="s">
        <v>2</v>
      </c>
      <c r="B19" s="271"/>
      <c r="C19" s="271"/>
      <c r="D19" s="272"/>
      <c r="E19" s="273" t="str">
        <f>IF(Worksheet!E20:F20="","",Worksheet!E20:F20)</f>
        <v/>
      </c>
      <c r="F19" s="274"/>
      <c r="G19" s="275" t="str">
        <f>IF(Worksheet!G20:H20="","",Worksheet!G20:H20)</f>
        <v>Fortnightly</v>
      </c>
      <c r="H19" s="276"/>
      <c r="I19" s="273" t="str">
        <f>IF(Worksheet!I20:J20="","",Worksheet!I20:J20)</f>
        <v/>
      </c>
      <c r="J19" s="274"/>
      <c r="K19" s="275" t="str">
        <f>IF(Worksheet!K20:L20="","",Worksheet!K20:L20)</f>
        <v/>
      </c>
      <c r="L19" s="276"/>
      <c r="M19" s="277">
        <f>IF(Worksheet!M20:N20="","",Worksheet!M20:N20)</f>
        <v>0</v>
      </c>
      <c r="N19" s="278"/>
    </row>
    <row r="20" spans="1:61" ht="18" customHeight="1" x14ac:dyDescent="0.25">
      <c r="A20" s="270" t="s">
        <v>3</v>
      </c>
      <c r="B20" s="271"/>
      <c r="C20" s="271"/>
      <c r="D20" s="272"/>
      <c r="E20" s="273" t="str">
        <f>IF(Worksheet!E21:F21="","",Worksheet!E21:F21)</f>
        <v/>
      </c>
      <c r="F20" s="274"/>
      <c r="G20" s="275" t="str">
        <f>IF(Worksheet!G21:H21="","",Worksheet!G21:H21)</f>
        <v>Fortnightly</v>
      </c>
      <c r="H20" s="276"/>
      <c r="I20" s="273" t="str">
        <f>IF(Worksheet!I21:J21="","",Worksheet!I21:J21)</f>
        <v/>
      </c>
      <c r="J20" s="274"/>
      <c r="K20" s="275" t="str">
        <f>IF(Worksheet!K21:L21="","",Worksheet!K21:L21)</f>
        <v/>
      </c>
      <c r="L20" s="276"/>
      <c r="M20" s="277">
        <f>IF(Worksheet!M21:N21="","",Worksheet!M21:N21)</f>
        <v>0</v>
      </c>
      <c r="N20" s="278"/>
    </row>
    <row r="21" spans="1:61" ht="18" customHeight="1" x14ac:dyDescent="0.25">
      <c r="A21" s="270" t="s">
        <v>4</v>
      </c>
      <c r="B21" s="271"/>
      <c r="C21" s="271"/>
      <c r="D21" s="272"/>
      <c r="E21" s="273" t="str">
        <f>IF(Worksheet!E22:F22="","",Worksheet!E22:F22)</f>
        <v/>
      </c>
      <c r="F21" s="274"/>
      <c r="G21" s="275" t="str">
        <f>IF(Worksheet!G22:H22="","",Worksheet!G22:H22)</f>
        <v>Fortnightly</v>
      </c>
      <c r="H21" s="276"/>
      <c r="I21" s="273" t="str">
        <f>IF(Worksheet!I22:J22="","",Worksheet!I22:J22)</f>
        <v/>
      </c>
      <c r="J21" s="274"/>
      <c r="K21" s="275" t="str">
        <f>IF(Worksheet!K22:L22="","",Worksheet!K22:L22)</f>
        <v/>
      </c>
      <c r="L21" s="276"/>
      <c r="M21" s="277">
        <f>IF(Worksheet!M22:N22="","",Worksheet!M22:N22)</f>
        <v>0</v>
      </c>
      <c r="N21" s="278"/>
    </row>
    <row r="22" spans="1:61" ht="18" customHeight="1" x14ac:dyDescent="0.25">
      <c r="A22" s="270" t="s">
        <v>5</v>
      </c>
      <c r="B22" s="271"/>
      <c r="C22" s="271"/>
      <c r="D22" s="272"/>
      <c r="E22" s="273" t="str">
        <f>IF(Worksheet!E23:F23="","",Worksheet!E23:F23)</f>
        <v/>
      </c>
      <c r="F22" s="274"/>
      <c r="G22" s="275" t="str">
        <f>IF(Worksheet!G23:H23="","",Worksheet!G23:H23)</f>
        <v/>
      </c>
      <c r="H22" s="276"/>
      <c r="I22" s="273" t="str">
        <f>IF(Worksheet!I23:J23="","",Worksheet!I23:J23)</f>
        <v/>
      </c>
      <c r="J22" s="274"/>
      <c r="K22" s="275" t="str">
        <f>IF(Worksheet!K23:L23="","",Worksheet!K23:L23)</f>
        <v/>
      </c>
      <c r="L22" s="276"/>
      <c r="M22" s="157">
        <f>IF(Worksheet!M23:N23="","",Worksheet!M23:N23)</f>
        <v>0</v>
      </c>
      <c r="N22" s="290"/>
    </row>
    <row r="23" spans="1:61" ht="7.5" customHeight="1" x14ac:dyDescent="0.25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7"/>
      <c r="N23" s="4"/>
    </row>
    <row r="24" spans="1:61" s="2" customFormat="1" ht="18" customHeight="1" thickBot="1" x14ac:dyDescent="0.3">
      <c r="A24" s="163" t="s">
        <v>6</v>
      </c>
      <c r="B24" s="164"/>
      <c r="C24" s="164"/>
      <c r="D24" s="165"/>
      <c r="E24" s="180">
        <f>IF(Worksheet!E25:F25="","",Worksheet!E25:F25)</f>
        <v>0</v>
      </c>
      <c r="F24" s="181"/>
      <c r="G24" s="196" t="str">
        <f>$M$15</f>
        <v>Fortnightly</v>
      </c>
      <c r="H24" s="197"/>
      <c r="I24" s="180">
        <f>IF(Worksheet!I25:J25="","",Worksheet!I25:J25)</f>
        <v>0</v>
      </c>
      <c r="J24" s="181"/>
      <c r="K24" s="219" t="str">
        <f>$M$15</f>
        <v>Fortnightly</v>
      </c>
      <c r="L24" s="220"/>
      <c r="M24" s="155"/>
      <c r="N24" s="156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s="5" customFormat="1" ht="19.5" customHeight="1" thickTop="1" thickBot="1" x14ac:dyDescent="0.3">
      <c r="A25" s="170" t="s">
        <v>73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215">
        <f>SUM(M17:N24)</f>
        <v>0</v>
      </c>
      <c r="N25" s="21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  <row r="26" spans="1:61" ht="18" customHeight="1" thickTop="1" x14ac:dyDescent="0.25"/>
    <row r="27" spans="1:61" s="5" customFormat="1" ht="18" customHeight="1" x14ac:dyDescent="0.25">
      <c r="A27" s="129" t="s">
        <v>74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30"/>
      <c r="N27" s="13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61" s="1" customFormat="1" ht="18" customHeight="1" x14ac:dyDescent="0.25">
      <c r="A28" s="139" t="s">
        <v>8</v>
      </c>
      <c r="B28" s="140"/>
      <c r="C28" s="140"/>
      <c r="D28" s="140"/>
      <c r="E28" s="152" t="s">
        <v>31</v>
      </c>
      <c r="F28" s="152"/>
      <c r="G28" s="152"/>
      <c r="H28" s="152"/>
      <c r="I28" s="152" t="s">
        <v>7</v>
      </c>
      <c r="J28" s="152"/>
      <c r="K28" s="152"/>
      <c r="L28" s="291"/>
      <c r="M28" s="254" t="str">
        <f>M$15</f>
        <v>Fortnightly</v>
      </c>
      <c r="N28" s="224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1:61" ht="18" customHeight="1" x14ac:dyDescent="0.25">
      <c r="A29" s="292" t="s">
        <v>151</v>
      </c>
      <c r="B29" s="293"/>
      <c r="C29" s="293"/>
      <c r="D29" s="294"/>
      <c r="E29" s="143">
        <f>Worksheet!E32*VLOOKUP(IF(Worksheet!G32="","-",Worksheet!G32),Frequency,2,FALSE)/VLOOKUP($M$15,Frequency,2,FALSE)+Worksheet!E33*VLOOKUP(IF(Worksheet!G33="","-",Worksheet!G33),Frequency,2,FALSE)/VLOOKUP($M$15,Frequency,2,FALSE)</f>
        <v>0</v>
      </c>
      <c r="F29" s="295"/>
      <c r="G29" s="297"/>
      <c r="H29" s="298"/>
      <c r="I29" s="143">
        <f>Worksheet!I32*VLOOKUP(IF(Worksheet!K32="","-",Worksheet!K32),Frequency,2,FALSE)/VLOOKUP($M$15,Frequency,2,FALSE)+Worksheet!I33*VLOOKUP(IF(Worksheet!K33="","-",Worksheet!K33),Frequency,2,FALSE)/VLOOKUP($M$15,Frequency,2,FALSE)</f>
        <v>0</v>
      </c>
      <c r="J29" s="295"/>
      <c r="K29" s="297"/>
      <c r="L29" s="298"/>
      <c r="M29" s="143">
        <f>SUM(E29:L29)</f>
        <v>0</v>
      </c>
      <c r="N29" s="144"/>
    </row>
    <row r="30" spans="1:61" ht="18" customHeight="1" x14ac:dyDescent="0.25">
      <c r="A30" s="292" t="s">
        <v>9</v>
      </c>
      <c r="B30" s="293"/>
      <c r="C30" s="293"/>
      <c r="D30" s="294"/>
      <c r="E30" s="143">
        <f>Worksheet!E34*VLOOKUP(IF(Worksheet!G34="","-",Worksheet!G34),Frequency,2,FALSE)/VLOOKUP($M$15,Frequency,2,FALSE)</f>
        <v>0</v>
      </c>
      <c r="F30" s="295"/>
      <c r="G30" s="296"/>
      <c r="H30" s="107"/>
      <c r="I30" s="143">
        <f>Worksheet!I34*VLOOKUP(IF(Worksheet!K34="","-",Worksheet!K34),Frequency,2,FALSE)/VLOOKUP($M$15,Frequency,2,FALSE)</f>
        <v>0</v>
      </c>
      <c r="J30" s="295"/>
      <c r="K30" s="296"/>
      <c r="L30" s="107"/>
      <c r="M30" s="143">
        <f t="shared" ref="M30:M34" si="0">SUM(E30:L30)</f>
        <v>0</v>
      </c>
      <c r="N30" s="144"/>
    </row>
    <row r="31" spans="1:61" ht="18" customHeight="1" x14ac:dyDescent="0.25">
      <c r="A31" s="292" t="s">
        <v>146</v>
      </c>
      <c r="B31" s="293"/>
      <c r="C31" s="293"/>
      <c r="D31" s="294"/>
      <c r="E31" s="143">
        <f>Worksheet!E36*VLOOKUP(IF(Worksheet!G36="","-",Worksheet!G36),Frequency,2,FALSE)/VLOOKUP($M$15,Frequency,2,FALSE)+Worksheet!E37*VLOOKUP(IF(Worksheet!G37="","-",Worksheet!G37),Frequency,2,FALSE)/VLOOKUP($M$15,Frequency,2,FALSE)+Worksheet!E38*VLOOKUP(IF(Worksheet!G38="","-",Worksheet!G38),Frequency,2,FALSE)/VLOOKUP($M$15,Frequency,2,FALSE)</f>
        <v>0</v>
      </c>
      <c r="F31" s="295"/>
      <c r="G31" s="296"/>
      <c r="H31" s="107"/>
      <c r="I31" s="143">
        <f>Worksheet!I36*VLOOKUP(IF(Worksheet!K36="","-",Worksheet!K36),Frequency,2,FALSE)/VLOOKUP($M$15,Frequency,2,FALSE)+Worksheet!I37*VLOOKUP(IF(Worksheet!K37="","-",Worksheet!K37),Frequency,2,FALSE)/VLOOKUP($M$15,Frequency,2,FALSE)+Worksheet!I38*VLOOKUP(IF(Worksheet!K38="","-",Worksheet!K38),Frequency,2,FALSE)/VLOOKUP($M$15,Frequency,2,FALSE)</f>
        <v>0</v>
      </c>
      <c r="J31" s="295"/>
      <c r="K31" s="296"/>
      <c r="L31" s="107"/>
      <c r="M31" s="143">
        <f t="shared" si="0"/>
        <v>0</v>
      </c>
      <c r="N31" s="144"/>
    </row>
    <row r="32" spans="1:61" ht="18" customHeight="1" x14ac:dyDescent="0.25">
      <c r="A32" s="292" t="s">
        <v>148</v>
      </c>
      <c r="B32" s="293"/>
      <c r="C32" s="293"/>
      <c r="D32" s="294"/>
      <c r="E32" s="143">
        <f>Worksheet!E40*VLOOKUP(IF(Worksheet!G40="","-",Worksheet!G40),Frequency,2,FALSE)/VLOOKUP($M$15,Frequency,2,FALSE)+Worksheet!E41*VLOOKUP(IF(Worksheet!G41="","-",Worksheet!G41),Frequency,2,FALSE)/VLOOKUP($M$15,Frequency,2,FALSE)+Worksheet!E42*VLOOKUP(IF(Worksheet!G42="","-",Worksheet!G42),Frequency,2,FALSE)/VLOOKUP($M$15,Frequency,2,FALSE)+Worksheet!E43*VLOOKUP(IF(Worksheet!G43="","-",Worksheet!G43),Frequency,2,FALSE)/VLOOKUP($M$15,Frequency,2,FALSE)</f>
        <v>0</v>
      </c>
      <c r="F32" s="295"/>
      <c r="G32" s="296"/>
      <c r="H32" s="107"/>
      <c r="I32" s="143">
        <f>Worksheet!I40*VLOOKUP(IF(Worksheet!K40="","-",Worksheet!K40),Frequency,2,FALSE)/VLOOKUP($M$15,Frequency,2,FALSE)+Worksheet!I41*VLOOKUP(IF(Worksheet!K41="","-",Worksheet!K41),Frequency,2,FALSE)/VLOOKUP($M$15,Frequency,2,FALSE)+Worksheet!I42*VLOOKUP(IF(Worksheet!K42="","-",Worksheet!K42),Frequency,2,FALSE)/VLOOKUP($M$15,Frequency,2,FALSE)+Worksheet!I43*VLOOKUP(IF(Worksheet!K43="","-",Worksheet!K43),Frequency,2,FALSE)/VLOOKUP($M$15,Frequency,2,FALSE)</f>
        <v>0</v>
      </c>
      <c r="J32" s="295"/>
      <c r="K32" s="296"/>
      <c r="L32" s="107"/>
      <c r="M32" s="143">
        <f t="shared" si="0"/>
        <v>0</v>
      </c>
      <c r="N32" s="144"/>
    </row>
    <row r="33" spans="1:61" ht="18" customHeight="1" x14ac:dyDescent="0.25">
      <c r="A33" s="292" t="s">
        <v>10</v>
      </c>
      <c r="B33" s="293"/>
      <c r="C33" s="293"/>
      <c r="D33" s="294"/>
      <c r="E33" s="143">
        <f>Worksheet!E44*VLOOKUP(IF(Worksheet!G44="","-",Worksheet!G44),Frequency,2,FALSE)/VLOOKUP($M$15,Frequency,2,FALSE)</f>
        <v>0</v>
      </c>
      <c r="F33" s="295"/>
      <c r="G33" s="296"/>
      <c r="H33" s="107"/>
      <c r="I33" s="143">
        <f>Worksheet!I44*VLOOKUP(IF(Worksheet!K44="","-",Worksheet!K44),Frequency,2,FALSE)/VLOOKUP($M$15,Frequency,2,FALSE)</f>
        <v>0</v>
      </c>
      <c r="J33" s="295"/>
      <c r="K33" s="296"/>
      <c r="L33" s="107"/>
      <c r="M33" s="143">
        <f t="shared" si="0"/>
        <v>0</v>
      </c>
      <c r="N33" s="144"/>
    </row>
    <row r="34" spans="1:61" ht="18" customHeight="1" thickBot="1" x14ac:dyDescent="0.3">
      <c r="A34" s="292" t="s">
        <v>11</v>
      </c>
      <c r="B34" s="293"/>
      <c r="C34" s="293"/>
      <c r="D34" s="294"/>
      <c r="E34" s="143">
        <f>Worksheet!E45*VLOOKUP(IF(Worksheet!G45="","-",Worksheet!G45),Frequency,2,FALSE)/VLOOKUP($M$15,Frequency,2,FALSE)</f>
        <v>0</v>
      </c>
      <c r="F34" s="295"/>
      <c r="G34" s="299"/>
      <c r="H34" s="300"/>
      <c r="I34" s="143">
        <f>Worksheet!I45*VLOOKUP(IF(Worksheet!K45="","-",Worksheet!K45),Frequency,2,FALSE)/VLOOKUP($M$15,Frequency,2,FALSE)</f>
        <v>0</v>
      </c>
      <c r="J34" s="295"/>
      <c r="K34" s="299"/>
      <c r="L34" s="300"/>
      <c r="M34" s="141">
        <f t="shared" si="0"/>
        <v>0</v>
      </c>
      <c r="N34" s="142"/>
    </row>
    <row r="35" spans="1:61" s="1" customFormat="1" ht="18" customHeight="1" x14ac:dyDescent="0.25">
      <c r="A35" s="161" t="s">
        <v>12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205">
        <f>SUM(M29:N34)</f>
        <v>0</v>
      </c>
      <c r="N35" s="20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ht="7.5" customHeight="1" x14ac:dyDescent="0.25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221"/>
      <c r="N36" s="222"/>
    </row>
    <row r="37" spans="1:61" s="1" customFormat="1" ht="18" customHeight="1" x14ac:dyDescent="0.25">
      <c r="A37" s="139" t="s">
        <v>13</v>
      </c>
      <c r="B37" s="140"/>
      <c r="C37" s="140"/>
      <c r="D37" s="140"/>
      <c r="E37" s="152" t="s">
        <v>31</v>
      </c>
      <c r="F37" s="152"/>
      <c r="G37" s="152"/>
      <c r="H37" s="152"/>
      <c r="I37" s="152" t="s">
        <v>7</v>
      </c>
      <c r="J37" s="152"/>
      <c r="K37" s="152"/>
      <c r="L37" s="291"/>
      <c r="M37" s="254" t="str">
        <f>M$15</f>
        <v>Fortnightly</v>
      </c>
      <c r="N37" s="224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1:61" ht="18" customHeight="1" x14ac:dyDescent="0.25">
      <c r="A38" s="292" t="s">
        <v>14</v>
      </c>
      <c r="B38" s="293"/>
      <c r="C38" s="293"/>
      <c r="D38" s="294"/>
      <c r="E38" s="143">
        <f>Worksheet!E50*VLOOKUP(IF(Worksheet!G50="","-",Worksheet!G50),Frequency2,2,FALSE)/VLOOKUP($M$15,Frequency,2,FALSE)+Worksheet!E51*VLOOKUP(IF(Worksheet!G51="","-",Worksheet!G51),Frequency,2,FALSE)/VLOOKUP($M$15,Frequency,2,FALSE)+Worksheet!E52*VLOOKUP(IF(Worksheet!G52="","-",Worksheet!G52),Frequency,2,FALSE)/VLOOKUP($M$15,Frequency,2,FALSE)+Worksheet!E53*VLOOKUP(IF(Worksheet!G53="","-",Worksheet!G53),Frequency,2,FALSE)/VLOOKUP($M$15,Frequency,2,FALSE)+Worksheet!E54*VLOOKUP(IF(Worksheet!G54="","-",Worksheet!G54),Frequency,2,FALSE)/VLOOKUP($M$15,Frequency,2,FALSE)+Worksheet!E55*VLOOKUP(IF(Worksheet!G55="","-",Worksheet!G55),Frequency,2,FALSE)/VLOOKUP($M$15,Frequency,2,FALSE)+Worksheet!E56*VLOOKUP(IF(Worksheet!G56="","-",Worksheet!G56),Frequency,2,FALSE)/VLOOKUP($M$15,Frequency,2,FALSE)</f>
        <v>0</v>
      </c>
      <c r="F38" s="295"/>
      <c r="G38" s="297"/>
      <c r="H38" s="298"/>
      <c r="I38" s="143">
        <f>Worksheet!I50*VLOOKUP(IF(Worksheet!K50="","-",Worksheet!K50),Frequency2,2,FALSE)/VLOOKUP($M$15,Frequency,2,FALSE)+Worksheet!I51*VLOOKUP(IF(Worksheet!K51="","-",Worksheet!K51),Frequency,2,FALSE)/VLOOKUP($M$15,Frequency,2,FALSE)+Worksheet!I52*VLOOKUP(IF(Worksheet!K52="","-",Worksheet!K52),Frequency,2,FALSE)/VLOOKUP($M$15,Frequency,2,FALSE)+Worksheet!I53*VLOOKUP(IF(Worksheet!K53="","-",Worksheet!K53),Frequency,2,FALSE)/VLOOKUP($M$15,Frequency,2,FALSE)+Worksheet!I54*VLOOKUP(IF(Worksheet!K54="","-",Worksheet!K54),Frequency,2,FALSE)/VLOOKUP($M$15,Frequency,2,FALSE)+Worksheet!I55*VLOOKUP(IF(Worksheet!K55="","-",Worksheet!K55),Frequency,2,FALSE)/VLOOKUP($M$15,Frequency,2,FALSE)+Worksheet!I56*VLOOKUP(IF(Worksheet!K56="","-",Worksheet!K56),Frequency,2,FALSE)/VLOOKUP($M$15,Frequency,2,FALSE)</f>
        <v>0</v>
      </c>
      <c r="J38" s="295"/>
      <c r="K38" s="297"/>
      <c r="L38" s="298"/>
      <c r="M38" s="143">
        <f t="shared" ref="M38:M40" si="1">SUM(E38:L38)</f>
        <v>0</v>
      </c>
      <c r="N38" s="144"/>
    </row>
    <row r="39" spans="1:61" ht="18" customHeight="1" x14ac:dyDescent="0.25">
      <c r="A39" s="292" t="s">
        <v>15</v>
      </c>
      <c r="B39" s="293"/>
      <c r="C39" s="293"/>
      <c r="D39" s="294"/>
      <c r="E39" s="143">
        <f>Worksheet!E57*VLOOKUP(IF(Worksheet!G57="","-",Worksheet!G57),Frequency,2,FALSE)/VLOOKUP($M$15,Frequency,2,FALSE)</f>
        <v>0</v>
      </c>
      <c r="F39" s="295"/>
      <c r="G39" s="296"/>
      <c r="H39" s="107"/>
      <c r="I39" s="143">
        <f>Worksheet!I57*VLOOKUP(IF(Worksheet!K57="","-",Worksheet!K57),Frequency,2,FALSE)/VLOOKUP($M$15,Frequency,2,FALSE)</f>
        <v>0</v>
      </c>
      <c r="J39" s="295"/>
      <c r="K39" s="296"/>
      <c r="L39" s="107"/>
      <c r="M39" s="143">
        <f t="shared" si="1"/>
        <v>0</v>
      </c>
      <c r="N39" s="144"/>
    </row>
    <row r="40" spans="1:61" ht="18" customHeight="1" thickBot="1" x14ac:dyDescent="0.3">
      <c r="A40" s="292" t="s">
        <v>11</v>
      </c>
      <c r="B40" s="293"/>
      <c r="C40" s="293"/>
      <c r="D40" s="294"/>
      <c r="E40" s="143">
        <f>Worksheet!E58*VLOOKUP(IF(Worksheet!G58="","-",Worksheet!G58),Frequency,2,FALSE)/VLOOKUP($M$15,Frequency,2,FALSE)</f>
        <v>0</v>
      </c>
      <c r="F40" s="295"/>
      <c r="G40" s="299"/>
      <c r="H40" s="300"/>
      <c r="I40" s="143">
        <f>Worksheet!I58*VLOOKUP(IF(Worksheet!K58="","-",Worksheet!K58),Frequency,2,FALSE)/VLOOKUP($M$15,Frequency,2,FALSE)</f>
        <v>0</v>
      </c>
      <c r="J40" s="295"/>
      <c r="K40" s="299"/>
      <c r="L40" s="300"/>
      <c r="M40" s="141">
        <f t="shared" si="1"/>
        <v>0</v>
      </c>
      <c r="N40" s="142"/>
    </row>
    <row r="41" spans="1:61" s="1" customFormat="1" ht="18" customHeight="1" x14ac:dyDescent="0.25">
      <c r="A41" s="161" t="s">
        <v>16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205">
        <f>SUM(M38:N40)</f>
        <v>0</v>
      </c>
      <c r="N41" s="20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</row>
    <row r="42" spans="1:61" ht="7.5" customHeight="1" x14ac:dyDescent="0.25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1"/>
    </row>
    <row r="43" spans="1:61" s="1" customFormat="1" ht="18" customHeight="1" x14ac:dyDescent="0.25">
      <c r="A43" s="139" t="s">
        <v>17</v>
      </c>
      <c r="B43" s="140"/>
      <c r="C43" s="140"/>
      <c r="D43" s="140"/>
      <c r="E43" s="152" t="s">
        <v>31</v>
      </c>
      <c r="F43" s="152"/>
      <c r="G43" s="152"/>
      <c r="H43" s="152"/>
      <c r="I43" s="152" t="s">
        <v>7</v>
      </c>
      <c r="J43" s="152"/>
      <c r="K43" s="152"/>
      <c r="L43" s="291"/>
      <c r="M43" s="254" t="str">
        <f>M$15</f>
        <v>Fortnightly</v>
      </c>
      <c r="N43" s="224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</row>
    <row r="44" spans="1:61" ht="18" customHeight="1" x14ac:dyDescent="0.25">
      <c r="A44" s="292" t="s">
        <v>18</v>
      </c>
      <c r="B44" s="293"/>
      <c r="C44" s="293"/>
      <c r="D44" s="294"/>
      <c r="E44" s="143">
        <f>Worksheet!E63*VLOOKUP(IF(Worksheet!G63="","-",Worksheet!G63),Frequency,2,FALSE)/VLOOKUP($M$15,Frequency,2,FALSE)+Worksheet!E64*VLOOKUP(IF(Worksheet!G64="","-",Worksheet!G64),Frequency,2,FALSE)/VLOOKUP($M$15,Frequency,2,FALSE)+Worksheet!E65*VLOOKUP(IF(Worksheet!G65="","-",Worksheet!G65),Frequency,2,FALSE)/VLOOKUP($M$15,Frequency,2,FALSE)+Worksheet!E66*VLOOKUP(IF(Worksheet!G66="","-",Worksheet!G66),Frequency,2,FALSE)/VLOOKUP($M$15,Frequency,2,FALSE)+Worksheet!E67*VLOOKUP(IF(Worksheet!G67="","-",Worksheet!G67),Frequency,2,FALSE)/VLOOKUP($M$15,Frequency,2,FALSE)+Worksheet!E68*VLOOKUP(IF(Worksheet!G68="","-",Worksheet!G68),Frequency,2,FALSE)/VLOOKUP($M$15,Frequency,2,FALSE)+Worksheet!E69*VLOOKUP(IF(Worksheet!G69="","-",Worksheet!G69),Frequency,2,FALSE)/VLOOKUP($M$15,Frequency,2,FALSE)</f>
        <v>0</v>
      </c>
      <c r="F44" s="295"/>
      <c r="G44" s="297"/>
      <c r="H44" s="298"/>
      <c r="I44" s="143">
        <f>Worksheet!I63*VLOOKUP(IF(Worksheet!K63="","-",Worksheet!K63),Frequency,2,FALSE)/VLOOKUP($M$15,Frequency,2,FALSE)+Worksheet!I64*VLOOKUP(IF(Worksheet!K64="","-",Worksheet!K64),Frequency,2,FALSE)/VLOOKUP($M$15,Frequency,2,FALSE)+Worksheet!I65*VLOOKUP(IF(Worksheet!K65="","-",Worksheet!K65),Frequency,2,FALSE)/VLOOKUP($M$15,Frequency,2,FALSE)+Worksheet!I66*VLOOKUP(IF(Worksheet!K66="","-",Worksheet!K66),Frequency,2,FALSE)/VLOOKUP($M$15,Frequency,2,FALSE)+Worksheet!I67*VLOOKUP(IF(Worksheet!K67="","-",Worksheet!K67),Frequency,2,FALSE)/VLOOKUP($M$15,Frequency,2,FALSE)+Worksheet!I68*VLOOKUP(IF(Worksheet!K68="","-",Worksheet!K68),Frequency,2,FALSE)/VLOOKUP($M$15,Frequency,2,FALSE)+Worksheet!I69*VLOOKUP(IF(Worksheet!K69="","-",Worksheet!K69),Frequency,2,FALSE)/VLOOKUP($M$15,Frequency,2,FALSE)</f>
        <v>0</v>
      </c>
      <c r="J44" s="295"/>
      <c r="K44" s="297"/>
      <c r="L44" s="298"/>
      <c r="M44" s="143">
        <f t="shared" ref="M44:M46" si="2">SUM(E44:L44)</f>
        <v>0</v>
      </c>
      <c r="N44" s="144"/>
    </row>
    <row r="45" spans="1:61" ht="18" customHeight="1" x14ac:dyDescent="0.25">
      <c r="A45" s="292" t="s">
        <v>19</v>
      </c>
      <c r="B45" s="293"/>
      <c r="C45" s="293"/>
      <c r="D45" s="294"/>
      <c r="E45" s="143">
        <f>Worksheet!E70*VLOOKUP(IF(Worksheet!G70="","-",Worksheet!G70),Frequency,2,FALSE)/VLOOKUP($M$15,Frequency,2,FALSE)</f>
        <v>0</v>
      </c>
      <c r="F45" s="295"/>
      <c r="G45" s="296"/>
      <c r="H45" s="107"/>
      <c r="I45" s="143">
        <f>Worksheet!I70*VLOOKUP(IF(Worksheet!K70="","-",Worksheet!K70),Frequency,2,FALSE)/VLOOKUP($M$15,Frequency,2,FALSE)</f>
        <v>0</v>
      </c>
      <c r="J45" s="295"/>
      <c r="K45" s="296"/>
      <c r="L45" s="107"/>
      <c r="M45" s="143">
        <f t="shared" si="2"/>
        <v>0</v>
      </c>
      <c r="N45" s="144"/>
    </row>
    <row r="46" spans="1:61" ht="18" customHeight="1" thickBot="1" x14ac:dyDescent="0.3">
      <c r="A46" s="292" t="s">
        <v>11</v>
      </c>
      <c r="B46" s="293"/>
      <c r="C46" s="293"/>
      <c r="D46" s="294"/>
      <c r="E46" s="143">
        <f>Worksheet!E71*VLOOKUP(IF(Worksheet!G71="","-",Worksheet!G71),Frequency,2,FALSE)/VLOOKUP($M$15,Frequency,2,FALSE)</f>
        <v>0</v>
      </c>
      <c r="F46" s="295"/>
      <c r="G46" s="299"/>
      <c r="H46" s="300"/>
      <c r="I46" s="143">
        <f>Worksheet!I71*VLOOKUP(IF(Worksheet!K71="","-",Worksheet!K71),Frequency,2,FALSE)/VLOOKUP($M$15,Frequency,2,FALSE)</f>
        <v>0</v>
      </c>
      <c r="J46" s="295"/>
      <c r="K46" s="299"/>
      <c r="L46" s="300"/>
      <c r="M46" s="141">
        <f t="shared" si="2"/>
        <v>0</v>
      </c>
      <c r="N46" s="142"/>
    </row>
    <row r="47" spans="1:61" s="1" customFormat="1" ht="18" customHeight="1" x14ac:dyDescent="0.25">
      <c r="A47" s="161" t="s">
        <v>77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205">
        <f>SUM(M44:N46)</f>
        <v>0</v>
      </c>
      <c r="N47" s="20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</row>
    <row r="48" spans="1:61" ht="7.5" customHeight="1" x14ac:dyDescent="0.25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1"/>
    </row>
    <row r="49" spans="1:61" s="1" customFormat="1" ht="18" customHeight="1" x14ac:dyDescent="0.25">
      <c r="A49" s="139" t="s">
        <v>20</v>
      </c>
      <c r="B49" s="140"/>
      <c r="C49" s="140"/>
      <c r="D49" s="140"/>
      <c r="E49" s="152" t="s">
        <v>31</v>
      </c>
      <c r="F49" s="152"/>
      <c r="G49" s="152"/>
      <c r="H49" s="152"/>
      <c r="I49" s="152" t="s">
        <v>7</v>
      </c>
      <c r="J49" s="152"/>
      <c r="K49" s="152"/>
      <c r="L49" s="291"/>
      <c r="M49" s="254" t="str">
        <f>M$15</f>
        <v>Fortnightly</v>
      </c>
      <c r="N49" s="22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</row>
    <row r="50" spans="1:61" ht="18" customHeight="1" x14ac:dyDescent="0.25">
      <c r="A50" s="292" t="s">
        <v>21</v>
      </c>
      <c r="B50" s="293"/>
      <c r="C50" s="293"/>
      <c r="D50" s="294"/>
      <c r="E50" s="143">
        <f>Worksheet!E76*VLOOKUP(IF(Worksheet!G76="","-",Worksheet!G76),Frequency,2,FALSE)/VLOOKUP($M$15,Frequency,2,FALSE)+Worksheet!E77*VLOOKUP(IF(Worksheet!G77="","-",Worksheet!G77),Frequency,2,FALSE)/VLOOKUP($M$15,Frequency,2,FALSE)+Worksheet!E78*VLOOKUP(IF(Worksheet!G78="","-",Worksheet!G78),Frequency,2,FALSE)/VLOOKUP($M$15,Frequency,2,FALSE)+Worksheet!E79*VLOOKUP(IF(Worksheet!G79="","-",Worksheet!G79),Frequency,2,FALSE)/VLOOKUP($M$15,Frequency,2,FALSE)</f>
        <v>0</v>
      </c>
      <c r="F50" s="295"/>
      <c r="G50" s="297"/>
      <c r="H50" s="298"/>
      <c r="I50" s="143">
        <f>Worksheet!I76*VLOOKUP(IF(Worksheet!K76="","-",Worksheet!K76),Frequency,2,FALSE)/VLOOKUP($M$15,Frequency,2,FALSE)+Worksheet!I77*VLOOKUP(IF(Worksheet!K77="","-",Worksheet!K77),Frequency,2,FALSE)/VLOOKUP($M$15,Frequency,2,FALSE)+Worksheet!I78*VLOOKUP(IF(Worksheet!K78="","-",Worksheet!K78),Frequency,2,FALSE)/VLOOKUP($M$15,Frequency,2,FALSE)+Worksheet!I79*VLOOKUP(IF(Worksheet!K79="","-",Worksheet!K79),Frequency,2,FALSE)/VLOOKUP($M$15,Frequency,2,FALSE)</f>
        <v>0</v>
      </c>
      <c r="J50" s="295"/>
      <c r="K50" s="297"/>
      <c r="L50" s="298"/>
      <c r="M50" s="143">
        <f t="shared" ref="M50:M55" si="3">SUM(E50:L50)</f>
        <v>0</v>
      </c>
      <c r="N50" s="144"/>
    </row>
    <row r="51" spans="1:61" ht="18" customHeight="1" x14ac:dyDescent="0.25">
      <c r="A51" s="292" t="s">
        <v>128</v>
      </c>
      <c r="B51" s="293"/>
      <c r="C51" s="293"/>
      <c r="D51" s="294"/>
      <c r="E51" s="143">
        <f>Worksheet!E81*VLOOKUP(IF(Worksheet!G81="","-",Worksheet!G81),Frequency,2,FALSE)/VLOOKUP($M$15,Frequency,2,FALSE)+Worksheet!E82*VLOOKUP(IF(Worksheet!G82="","-",Worksheet!G82),Frequency,2,FALSE)/VLOOKUP($M$15,Frequency,2,FALSE)+Worksheet!E83*VLOOKUP(IF(Worksheet!G83="","-",Worksheet!G83),Frequency,2,FALSE)/VLOOKUP($M$15,Frequency,2,FALSE)+Worksheet!E84*VLOOKUP(IF(Worksheet!G84="","-",Worksheet!G84),Frequency,2,FALSE)/VLOOKUP($M$15,Frequency,2,FALSE)+Worksheet!E85*VLOOKUP(IF(Worksheet!G85="","-",Worksheet!G85),Frequency,2,FALSE)/VLOOKUP($M$15,Frequency,2,FALSE)</f>
        <v>0</v>
      </c>
      <c r="F51" s="295"/>
      <c r="G51" s="296"/>
      <c r="H51" s="107"/>
      <c r="I51" s="143">
        <f>Worksheet!I81*VLOOKUP(IF(Worksheet!K81="","-",Worksheet!K81),Frequency,2,FALSE)/VLOOKUP($M$15,Frequency,2,FALSE)+Worksheet!I82*VLOOKUP(IF(Worksheet!K82="","-",Worksheet!K82),Frequency,2,FALSE)/VLOOKUP($M$15,Frequency,2,FALSE)+Worksheet!I83*VLOOKUP(IF(Worksheet!K83="","-",Worksheet!K83),Frequency,2,FALSE)/VLOOKUP($M$15,Frequency,2,FALSE)+Worksheet!I84*VLOOKUP(IF(Worksheet!K84="","-",Worksheet!K84),Frequency,2,FALSE)/VLOOKUP($M$15,Frequency,2,FALSE)+Worksheet!I85*VLOOKUP(IF(Worksheet!K85="","-",Worksheet!K85),Frequency,2,FALSE)/VLOOKUP($M$15,Frequency,2,FALSE)</f>
        <v>0</v>
      </c>
      <c r="J51" s="295"/>
      <c r="K51" s="296"/>
      <c r="L51" s="107"/>
      <c r="M51" s="143">
        <f t="shared" si="3"/>
        <v>0</v>
      </c>
      <c r="N51" s="144"/>
    </row>
    <row r="52" spans="1:61" ht="18" customHeight="1" x14ac:dyDescent="0.25">
      <c r="A52" s="292" t="s">
        <v>129</v>
      </c>
      <c r="B52" s="293"/>
      <c r="C52" s="293"/>
      <c r="D52" s="294"/>
      <c r="E52" s="143">
        <f>Worksheet!E87*VLOOKUP(IF(Worksheet!G87="","-",Worksheet!G87),Frequency,2,FALSE)/VLOOKUP($M$15,Frequency,2,FALSE)+Worksheet!E88*VLOOKUP(IF(Worksheet!G88="","-",Worksheet!G88),Frequency,2,FALSE)/VLOOKUP($M$15,Frequency,2,FALSE)+Worksheet!E89*VLOOKUP(IF(Worksheet!G89="","-",Worksheet!G89),Frequency,2,FALSE)/VLOOKUP($M$15,Frequency,2,FALSE)+Worksheet!E90*VLOOKUP(IF(Worksheet!G90="","-",Worksheet!G90),Frequency,2,FALSE)/VLOOKUP($M$15,Frequency,2,FALSE)+Worksheet!E91*VLOOKUP(IF(Worksheet!G91="","-",Worksheet!G91),Frequency,2,FALSE)/VLOOKUP($M$15,Frequency,2,FALSE)+Worksheet!E92*VLOOKUP(IF(Worksheet!G92="","-",Worksheet!G92),Frequency,2,FALSE)/VLOOKUP($M$15,Frequency,2,FALSE)+Worksheet!E93*VLOOKUP(IF(Worksheet!G93="","-",Worksheet!G93),Frequency,2,FALSE)/VLOOKUP($M$15,Frequency,2,FALSE)+Worksheet!E94*VLOOKUP(IF(Worksheet!G94="","-",Worksheet!G94),Frequency,2,FALSE)/VLOOKUP($M$15,Frequency,2,FALSE)+Worksheet!E95*VLOOKUP(IF(Worksheet!G95="","-",Worksheet!G95),Frequency,2,FALSE)/VLOOKUP($M$15,Frequency,2,FALSE)+Worksheet!E96*VLOOKUP(IF(Worksheet!G96="","-",Worksheet!G96),Frequency,2,FALSE)/VLOOKUP($M$15,Frequency,2,FALSE)+Worksheet!E97*VLOOKUP(IF(Worksheet!G97="","-",Worksheet!G97),Frequency,2,FALSE)/VLOOKUP($M$15,Frequency,2,FALSE)</f>
        <v>0</v>
      </c>
      <c r="F52" s="295"/>
      <c r="G52" s="296"/>
      <c r="H52" s="107"/>
      <c r="I52" s="143">
        <f>Worksheet!I87*VLOOKUP(IF(Worksheet!K87="","-",Worksheet!K87),Frequency,2,FALSE)/VLOOKUP($M$15,Frequency,2,FALSE)+Worksheet!I88*VLOOKUP(IF(Worksheet!K88="","-",Worksheet!K88),Frequency,2,FALSE)/VLOOKUP($M$15,Frequency,2,FALSE)+Worksheet!I89*VLOOKUP(IF(Worksheet!K89="","-",Worksheet!K89),Frequency,2,FALSE)/VLOOKUP($M$15,Frequency,2,FALSE)+Worksheet!I90*VLOOKUP(IF(Worksheet!K90="","-",Worksheet!K90),Frequency,2,FALSE)/VLOOKUP($M$15,Frequency,2,FALSE)+Worksheet!I91*VLOOKUP(IF(Worksheet!K91="","-",Worksheet!K91),Frequency,2,FALSE)/VLOOKUP($M$15,Frequency,2,FALSE)+Worksheet!I92*VLOOKUP(IF(Worksheet!K92="","-",Worksheet!K92),Frequency,2,FALSE)/VLOOKUP($M$15,Frequency,2,FALSE)+Worksheet!I93*VLOOKUP(IF(Worksheet!K93="","-",Worksheet!K93),Frequency,2,FALSE)/VLOOKUP($M$15,Frequency,2,FALSE)+Worksheet!I94*VLOOKUP(IF(Worksheet!K94="","-",Worksheet!K94),Frequency,2,FALSE)/VLOOKUP($M$15,Frequency,2,FALSE)+Worksheet!I95*VLOOKUP(IF(Worksheet!K95="","-",Worksheet!K95),Frequency,2,FALSE)/VLOOKUP($M$15,Frequency,2,FALSE)+Worksheet!I96*VLOOKUP(IF(Worksheet!K96="","-",Worksheet!K96),Frequency,2,FALSE)/VLOOKUP($M$15,Frequency,2,FALSE)+Worksheet!I97*VLOOKUP(IF(Worksheet!K97="","-",Worksheet!K97),Frequency,2,FALSE)/VLOOKUP($M$15,Frequency,2,FALSE)</f>
        <v>0</v>
      </c>
      <c r="J52" s="295"/>
      <c r="K52" s="296"/>
      <c r="L52" s="107"/>
      <c r="M52" s="143">
        <f t="shared" si="3"/>
        <v>0</v>
      </c>
      <c r="N52" s="144"/>
    </row>
    <row r="53" spans="1:61" ht="18" customHeight="1" x14ac:dyDescent="0.25">
      <c r="A53" s="292" t="s">
        <v>22</v>
      </c>
      <c r="B53" s="293"/>
      <c r="C53" s="293"/>
      <c r="D53" s="294"/>
      <c r="E53" s="143">
        <f>Worksheet!E98*VLOOKUP(IF(Worksheet!G98="","-",Worksheet!G98),Frequency,2,FALSE)/VLOOKUP($M$15,Frequency,2,FALSE)</f>
        <v>0</v>
      </c>
      <c r="F53" s="295"/>
      <c r="G53" s="296"/>
      <c r="H53" s="107"/>
      <c r="I53" s="143">
        <f>Worksheet!I98*VLOOKUP(IF(Worksheet!K98="","-",Worksheet!K98),Frequency,2,FALSE)/VLOOKUP($M$15,Frequency,2,FALSE)</f>
        <v>0</v>
      </c>
      <c r="J53" s="295"/>
      <c r="K53" s="296"/>
      <c r="L53" s="107"/>
      <c r="M53" s="143">
        <f t="shared" si="3"/>
        <v>0</v>
      </c>
      <c r="N53" s="144"/>
    </row>
    <row r="54" spans="1:61" ht="18" customHeight="1" x14ac:dyDescent="0.25">
      <c r="A54" s="292" t="s">
        <v>23</v>
      </c>
      <c r="B54" s="293"/>
      <c r="C54" s="293"/>
      <c r="D54" s="294"/>
      <c r="E54" s="143">
        <f>Worksheet!E99*VLOOKUP(IF(Worksheet!G99="","-",Worksheet!G99),Frequency,2,FALSE)/VLOOKUP($M$15,Frequency,2,FALSE)</f>
        <v>0</v>
      </c>
      <c r="F54" s="295"/>
      <c r="G54" s="296"/>
      <c r="H54" s="107"/>
      <c r="I54" s="143">
        <f>Worksheet!I99*VLOOKUP(IF(Worksheet!K99="","-",Worksheet!K99),Frequency,2,FALSE)/VLOOKUP($M$15,Frequency,2,FALSE)</f>
        <v>0</v>
      </c>
      <c r="J54" s="295"/>
      <c r="K54" s="296"/>
      <c r="L54" s="107"/>
      <c r="M54" s="143">
        <f t="shared" si="3"/>
        <v>0</v>
      </c>
      <c r="N54" s="144"/>
    </row>
    <row r="55" spans="1:61" ht="18" customHeight="1" thickBot="1" x14ac:dyDescent="0.3">
      <c r="A55" s="292" t="s">
        <v>24</v>
      </c>
      <c r="B55" s="293"/>
      <c r="C55" s="293"/>
      <c r="D55" s="294"/>
      <c r="E55" s="143">
        <f>Worksheet!E100*VLOOKUP(IF(Worksheet!G100="","-",Worksheet!G100),Frequency,2,FALSE)/VLOOKUP($M$15,Frequency,2,FALSE)</f>
        <v>0</v>
      </c>
      <c r="F55" s="295"/>
      <c r="G55" s="299"/>
      <c r="H55" s="300"/>
      <c r="I55" s="143">
        <f>Worksheet!I100*VLOOKUP(IF(Worksheet!K100="","-",Worksheet!K100),Frequency,2,FALSE)/VLOOKUP($M$15,Frequency,2,FALSE)</f>
        <v>0</v>
      </c>
      <c r="J55" s="295"/>
      <c r="K55" s="299"/>
      <c r="L55" s="300"/>
      <c r="M55" s="141">
        <f t="shared" si="3"/>
        <v>0</v>
      </c>
      <c r="N55" s="142"/>
    </row>
    <row r="56" spans="1:61" s="1" customFormat="1" ht="18" customHeight="1" x14ac:dyDescent="0.25">
      <c r="A56" s="161" t="s">
        <v>78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205">
        <f>SUM(M50:N55)</f>
        <v>0</v>
      </c>
      <c r="N56" s="206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</row>
    <row r="57" spans="1:61" ht="6" customHeight="1" x14ac:dyDescent="0.25">
      <c r="A57" s="149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1"/>
    </row>
    <row r="58" spans="1:61" s="5" customFormat="1" ht="19.5" customHeight="1" thickBot="1" x14ac:dyDescent="0.3">
      <c r="A58" s="207" t="s">
        <v>79</v>
      </c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9">
        <f>M35+M41+M47+M56</f>
        <v>0</v>
      </c>
      <c r="N58" s="210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</row>
    <row r="59" spans="1:61" ht="15.75" customHeight="1" thickTop="1" x14ac:dyDescent="0.25"/>
    <row r="60" spans="1:61" ht="18" customHeight="1" x14ac:dyDescent="0.25">
      <c r="A60" s="131" t="s">
        <v>80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61" s="1" customFormat="1" ht="18" customHeight="1" x14ac:dyDescent="0.25">
      <c r="A61" s="30" t="s">
        <v>47</v>
      </c>
      <c r="B61" s="30"/>
      <c r="C61" s="30"/>
      <c r="D61" s="31" t="s">
        <v>137</v>
      </c>
      <c r="E61" s="257" t="s">
        <v>48</v>
      </c>
      <c r="F61" s="258"/>
      <c r="G61" s="258"/>
      <c r="H61" s="258"/>
      <c r="I61" s="258"/>
      <c r="J61" s="258"/>
      <c r="K61" s="258"/>
      <c r="L61" s="259"/>
      <c r="M61" s="134" t="s">
        <v>49</v>
      </c>
      <c r="N61" s="135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1:61" ht="18" customHeight="1" x14ac:dyDescent="0.25">
      <c r="A62" s="32" t="s">
        <v>8</v>
      </c>
      <c r="B62" s="33"/>
      <c r="C62" s="33"/>
      <c r="D62" s="42" t="str">
        <f>IF(Worksheet!D107="","",Worksheet!D107)</f>
        <v/>
      </c>
      <c r="E62" s="301" t="str">
        <f>IF(Worksheet!E107="","",Worksheet!E107)</f>
        <v/>
      </c>
      <c r="F62" s="302"/>
      <c r="G62" s="302" t="str">
        <f>IF(Worksheet!G107:H107="","",Worksheet!G107:H107)</f>
        <v/>
      </c>
      <c r="H62" s="302"/>
      <c r="I62" s="302" t="str">
        <f>IF(Worksheet!I107:J107="","",Worksheet!I107:J107)</f>
        <v/>
      </c>
      <c r="J62" s="302"/>
      <c r="K62" s="302" t="str">
        <f>IF(Worksheet!K107:L107="","",Worksheet!K107:L107)</f>
        <v/>
      </c>
      <c r="L62" s="303"/>
      <c r="M62" s="304" t="str">
        <f>IF(Worksheet!M107="","",Worksheet!M107)</f>
        <v/>
      </c>
      <c r="N62" s="305"/>
    </row>
    <row r="63" spans="1:61" ht="18" customHeight="1" x14ac:dyDescent="0.25">
      <c r="A63" s="32" t="s">
        <v>50</v>
      </c>
      <c r="B63" s="33"/>
      <c r="C63" s="33"/>
      <c r="D63" s="42" t="str">
        <f>IF(Worksheet!D108="","",Worksheet!D108)</f>
        <v/>
      </c>
      <c r="E63" s="301" t="str">
        <f>IF(Worksheet!E108="","",Worksheet!E108)</f>
        <v/>
      </c>
      <c r="F63" s="302"/>
      <c r="G63" s="302" t="str">
        <f>IF(Worksheet!G108:H108="","",Worksheet!G108:H108)</f>
        <v/>
      </c>
      <c r="H63" s="302"/>
      <c r="I63" s="302" t="str">
        <f>IF(Worksheet!I108:J108="","",Worksheet!I108:J108)</f>
        <v/>
      </c>
      <c r="J63" s="302"/>
      <c r="K63" s="302" t="str">
        <f>IF(Worksheet!K108:L108="","",Worksheet!K108:L108)</f>
        <v/>
      </c>
      <c r="L63" s="303"/>
      <c r="M63" s="304" t="str">
        <f>IF(Worksheet!M108="","",Worksheet!M108)</f>
        <v/>
      </c>
      <c r="N63" s="305"/>
    </row>
    <row r="64" spans="1:61" s="1" customFormat="1" ht="18" customHeight="1" x14ac:dyDescent="0.25">
      <c r="A64" s="28" t="s">
        <v>51</v>
      </c>
      <c r="B64" s="28"/>
      <c r="C64" s="28"/>
      <c r="D64" s="29" t="s">
        <v>137</v>
      </c>
      <c r="E64" s="225" t="s">
        <v>48</v>
      </c>
      <c r="F64" s="226"/>
      <c r="G64" s="226"/>
      <c r="H64" s="226"/>
      <c r="I64" s="226"/>
      <c r="J64" s="226"/>
      <c r="K64" s="226"/>
      <c r="L64" s="227"/>
      <c r="M64" s="132" t="s">
        <v>49</v>
      </c>
      <c r="N64" s="133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</row>
    <row r="65" spans="1:61" ht="18" customHeight="1" x14ac:dyDescent="0.25">
      <c r="A65" s="32" t="s">
        <v>52</v>
      </c>
      <c r="B65" s="33"/>
      <c r="C65" s="33"/>
      <c r="D65" s="42" t="str">
        <f>IF(Worksheet!D110="","",Worksheet!D110)</f>
        <v>Borrower 1</v>
      </c>
      <c r="E65" s="301" t="str">
        <f>IF(Worksheet!E110="","",Worksheet!E110)</f>
        <v/>
      </c>
      <c r="F65" s="302"/>
      <c r="G65" s="302" t="str">
        <f>IF(Worksheet!G110:H110="","",Worksheet!G110:H110)</f>
        <v/>
      </c>
      <c r="H65" s="302"/>
      <c r="I65" s="302" t="str">
        <f>IF(Worksheet!I110:J110="","",Worksheet!I110:J110)</f>
        <v/>
      </c>
      <c r="J65" s="302"/>
      <c r="K65" s="302" t="str">
        <f>IF(Worksheet!K110:L110="","",Worksheet!K110:L110)</f>
        <v/>
      </c>
      <c r="L65" s="303"/>
      <c r="M65" s="304" t="str">
        <f>IF(Worksheet!M110="","",Worksheet!M110)</f>
        <v/>
      </c>
      <c r="N65" s="305"/>
    </row>
    <row r="66" spans="1:61" ht="18" customHeight="1" x14ac:dyDescent="0.25">
      <c r="A66" s="32" t="s">
        <v>52</v>
      </c>
      <c r="B66" s="33"/>
      <c r="C66" s="33"/>
      <c r="D66" s="42" t="str">
        <f>IF(Worksheet!D111="","",Worksheet!D111)</f>
        <v/>
      </c>
      <c r="E66" s="301" t="str">
        <f>IF(Worksheet!E111="","",Worksheet!E111)</f>
        <v/>
      </c>
      <c r="F66" s="302"/>
      <c r="G66" s="302" t="str">
        <f>IF(Worksheet!G111:H111="","",Worksheet!G111:H111)</f>
        <v/>
      </c>
      <c r="H66" s="302"/>
      <c r="I66" s="302" t="str">
        <f>IF(Worksheet!I111:J111="","",Worksheet!I111:J111)</f>
        <v/>
      </c>
      <c r="J66" s="302"/>
      <c r="K66" s="302" t="str">
        <f>IF(Worksheet!K111:L111="","",Worksheet!K111:L111)</f>
        <v/>
      </c>
      <c r="L66" s="303"/>
      <c r="M66" s="304" t="str">
        <f>IF(Worksheet!M111="","",Worksheet!M111)</f>
        <v/>
      </c>
      <c r="N66" s="305"/>
    </row>
    <row r="67" spans="1:61" ht="18" customHeight="1" x14ac:dyDescent="0.25">
      <c r="A67" s="32" t="s">
        <v>53</v>
      </c>
      <c r="B67" s="33"/>
      <c r="C67" s="33"/>
      <c r="D67" s="42" t="str">
        <f>IF(Worksheet!D112="","",Worksheet!D112)</f>
        <v/>
      </c>
      <c r="E67" s="301" t="str">
        <f>IF(Worksheet!E112="","",Worksheet!E112)</f>
        <v/>
      </c>
      <c r="F67" s="302"/>
      <c r="G67" s="302" t="str">
        <f>IF(Worksheet!G112:H112="","",Worksheet!G112:H112)</f>
        <v/>
      </c>
      <c r="H67" s="302"/>
      <c r="I67" s="302" t="str">
        <f>IF(Worksheet!I112:J112="","",Worksheet!I112:J112)</f>
        <v/>
      </c>
      <c r="J67" s="302"/>
      <c r="K67" s="302" t="str">
        <f>IF(Worksheet!K112:L112="","",Worksheet!K112:L112)</f>
        <v/>
      </c>
      <c r="L67" s="303"/>
      <c r="M67" s="304" t="str">
        <f>IF(Worksheet!M112="","",Worksheet!M112)</f>
        <v/>
      </c>
      <c r="N67" s="305"/>
    </row>
    <row r="68" spans="1:61" ht="18" customHeight="1" x14ac:dyDescent="0.25">
      <c r="A68" s="32" t="s">
        <v>54</v>
      </c>
      <c r="B68" s="33"/>
      <c r="C68" s="33"/>
      <c r="D68" s="42" t="str">
        <f>IF(Worksheet!D113="","",Worksheet!D113)</f>
        <v/>
      </c>
      <c r="E68" s="301" t="str">
        <f>IF(Worksheet!E113="","",Worksheet!E113)</f>
        <v/>
      </c>
      <c r="F68" s="302"/>
      <c r="G68" s="302" t="str">
        <f>IF(Worksheet!G113:H113="","",Worksheet!G113:H113)</f>
        <v/>
      </c>
      <c r="H68" s="302"/>
      <c r="I68" s="302" t="str">
        <f>IF(Worksheet!I113:J113="","",Worksheet!I113:J113)</f>
        <v/>
      </c>
      <c r="J68" s="302"/>
      <c r="K68" s="302" t="str">
        <f>IF(Worksheet!K113:L113="","",Worksheet!K113:L113)</f>
        <v/>
      </c>
      <c r="L68" s="303"/>
      <c r="M68" s="304" t="str">
        <f>IF(Worksheet!M113="","",Worksheet!M113)</f>
        <v/>
      </c>
      <c r="N68" s="305"/>
    </row>
    <row r="69" spans="1:61" ht="18" customHeight="1" x14ac:dyDescent="0.25">
      <c r="A69" s="32" t="s">
        <v>55</v>
      </c>
      <c r="B69" s="33"/>
      <c r="C69" s="33"/>
      <c r="D69" s="42" t="str">
        <f>IF(Worksheet!D114="","",Worksheet!D114)</f>
        <v/>
      </c>
      <c r="E69" s="301" t="str">
        <f>IF(Worksheet!E114="","",Worksheet!E114)</f>
        <v/>
      </c>
      <c r="F69" s="302"/>
      <c r="G69" s="302" t="str">
        <f>IF(Worksheet!G114:H114="","",Worksheet!G114:H114)</f>
        <v/>
      </c>
      <c r="H69" s="302"/>
      <c r="I69" s="302" t="str">
        <f>IF(Worksheet!I114:J114="","",Worksheet!I114:J114)</f>
        <v/>
      </c>
      <c r="J69" s="302"/>
      <c r="K69" s="302" t="str">
        <f>IF(Worksheet!K114:L114="","",Worksheet!K114:L114)</f>
        <v/>
      </c>
      <c r="L69" s="303"/>
      <c r="M69" s="304" t="str">
        <f>IF(Worksheet!M114="","",Worksheet!M114)</f>
        <v/>
      </c>
      <c r="N69" s="305"/>
    </row>
    <row r="70" spans="1:61" ht="18" customHeight="1" x14ac:dyDescent="0.25">
      <c r="A70" s="32" t="s">
        <v>130</v>
      </c>
      <c r="B70" s="33"/>
      <c r="C70" s="33"/>
      <c r="D70" s="42" t="str">
        <f>IF(Worksheet!D115="","",Worksheet!D115)</f>
        <v>Borrower 1</v>
      </c>
      <c r="E70" s="301" t="str">
        <f>IF(Worksheet!E115="","",Worksheet!E115)</f>
        <v/>
      </c>
      <c r="F70" s="302"/>
      <c r="G70" s="302" t="str">
        <f>IF(Worksheet!G115:H115="","",Worksheet!G115:H115)</f>
        <v/>
      </c>
      <c r="H70" s="302"/>
      <c r="I70" s="302" t="str">
        <f>IF(Worksheet!I115:J115="","",Worksheet!I115:J115)</f>
        <v/>
      </c>
      <c r="J70" s="302"/>
      <c r="K70" s="302" t="str">
        <f>IF(Worksheet!K115:L115="","",Worksheet!K115:L115)</f>
        <v/>
      </c>
      <c r="L70" s="303"/>
      <c r="M70" s="304" t="str">
        <f>IF(Worksheet!M115="","",Worksheet!M115)</f>
        <v/>
      </c>
      <c r="N70" s="305"/>
    </row>
    <row r="71" spans="1:61" ht="18" customHeight="1" x14ac:dyDescent="0.25">
      <c r="A71" s="32" t="s">
        <v>56</v>
      </c>
      <c r="B71" s="33"/>
      <c r="C71" s="33"/>
      <c r="D71" s="42" t="str">
        <f>IF(Worksheet!D116="","",Worksheet!D116)</f>
        <v/>
      </c>
      <c r="E71" s="301" t="str">
        <f>IF(Worksheet!E116="","",Worksheet!E116)</f>
        <v/>
      </c>
      <c r="F71" s="302"/>
      <c r="G71" s="302" t="str">
        <f>IF(Worksheet!G116:H116="","",Worksheet!G116:H116)</f>
        <v/>
      </c>
      <c r="H71" s="302"/>
      <c r="I71" s="302" t="str">
        <f>IF(Worksheet!I116:J116="","",Worksheet!I116:J116)</f>
        <v/>
      </c>
      <c r="J71" s="302"/>
      <c r="K71" s="302" t="str">
        <f>IF(Worksheet!K116:L116="","",Worksheet!K116:L116)</f>
        <v/>
      </c>
      <c r="L71" s="303"/>
      <c r="M71" s="304" t="str">
        <f>IF(Worksheet!M116="","",Worksheet!M116)</f>
        <v/>
      </c>
      <c r="N71" s="305"/>
    </row>
    <row r="72" spans="1:61" ht="18" customHeight="1" thickBot="1" x14ac:dyDescent="0.3">
      <c r="A72" s="32" t="s">
        <v>11</v>
      </c>
      <c r="B72" s="33"/>
      <c r="C72" s="33"/>
      <c r="D72" s="42" t="str">
        <f>IF(Worksheet!D117="","",Worksheet!D117)</f>
        <v/>
      </c>
      <c r="E72" s="301" t="str">
        <f>IF(Worksheet!E117="","",Worksheet!E117)</f>
        <v/>
      </c>
      <c r="F72" s="302"/>
      <c r="G72" s="302" t="str">
        <f>IF(Worksheet!G117:H117="","",Worksheet!G117:H117)</f>
        <v/>
      </c>
      <c r="H72" s="302"/>
      <c r="I72" s="302" t="str">
        <f>IF(Worksheet!I117:J117="","",Worksheet!I117:J117)</f>
        <v/>
      </c>
      <c r="J72" s="302"/>
      <c r="K72" s="302" t="str">
        <f>IF(Worksheet!K117:L117="","",Worksheet!K117:L117)</f>
        <v/>
      </c>
      <c r="L72" s="303"/>
      <c r="M72" s="304" t="str">
        <f>IF(Worksheet!M117="","",Worksheet!M117)</f>
        <v/>
      </c>
      <c r="N72" s="305"/>
    </row>
    <row r="73" spans="1:61" s="6" customFormat="1" ht="18" customHeight="1" thickTop="1" thickBot="1" x14ac:dyDescent="0.3">
      <c r="A73" s="193" t="s">
        <v>57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211">
        <f>SUM(M62:N72)</f>
        <v>0</v>
      </c>
      <c r="N73" s="2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</row>
    <row r="74" spans="1:61" ht="12.75" customHeight="1" thickTop="1" x14ac:dyDescent="0.25"/>
    <row r="75" spans="1:61" s="6" customFormat="1" ht="18" customHeight="1" x14ac:dyDescent="0.25">
      <c r="A75" s="103" t="s">
        <v>81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</row>
    <row r="76" spans="1:61" s="6" customFormat="1" ht="18" customHeight="1" x14ac:dyDescent="0.25">
      <c r="A76" s="40" t="s">
        <v>152</v>
      </c>
      <c r="B76" s="306" t="s">
        <v>140</v>
      </c>
      <c r="C76" s="30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</row>
    <row r="77" spans="1:61" s="1" customFormat="1" ht="18" customHeight="1" x14ac:dyDescent="0.25">
      <c r="A77" s="14" t="s">
        <v>32</v>
      </c>
      <c r="B77" s="14"/>
      <c r="C77" s="14"/>
      <c r="D77" s="14" t="s">
        <v>33</v>
      </c>
      <c r="E77" s="198" t="s">
        <v>87</v>
      </c>
      <c r="F77" s="198"/>
      <c r="G77" s="198" t="s">
        <v>34</v>
      </c>
      <c r="H77" s="199"/>
      <c r="I77" s="213" t="s">
        <v>35</v>
      </c>
      <c r="J77" s="213"/>
      <c r="K77" s="213" t="s">
        <v>36</v>
      </c>
      <c r="L77" s="213"/>
      <c r="M77" s="213" t="s">
        <v>37</v>
      </c>
      <c r="N77" s="214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</row>
    <row r="78" spans="1:61" ht="18" customHeight="1" x14ac:dyDescent="0.25">
      <c r="A78" s="24" t="s">
        <v>38</v>
      </c>
      <c r="B78" s="25"/>
      <c r="C78" s="92" t="str">
        <f>IF(Worksheet!D123="","",Worksheet!D123)</f>
        <v>1 address trce somewhere</v>
      </c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8"/>
    </row>
    <row r="79" spans="1:61" ht="18" customHeight="1" x14ac:dyDescent="0.25">
      <c r="A79" s="41" t="str">
        <f>IF(Worksheet!A124="","",Worksheet!A124)</f>
        <v/>
      </c>
      <c r="B79" s="310" t="str">
        <f>IF(Worksheet!C124="","",Worksheet!C124)</f>
        <v/>
      </c>
      <c r="C79" s="311"/>
      <c r="D79" s="26" t="str">
        <f>IF(Worksheet!D124="","",Worksheet!D124)</f>
        <v/>
      </c>
      <c r="E79" s="309" t="str">
        <f>IF(Worksheet!E124="","",Worksheet!E124)</f>
        <v/>
      </c>
      <c r="F79" s="113"/>
      <c r="G79" s="309" t="str">
        <f>IF(Worksheet!G124="","",Worksheet!G124)</f>
        <v/>
      </c>
      <c r="H79" s="113"/>
      <c r="I79" s="309" t="str">
        <f>IF(Worksheet!I124="","",Worksheet!I124)</f>
        <v/>
      </c>
      <c r="J79" s="113"/>
      <c r="K79" s="309" t="str">
        <f>IF(Worksheet!K124="","",Worksheet!K124)</f>
        <v/>
      </c>
      <c r="L79" s="113"/>
      <c r="M79" s="309" t="str">
        <f>IF(Worksheet!M124="","",Worksheet!M124)</f>
        <v/>
      </c>
      <c r="N79" s="113"/>
    </row>
    <row r="80" spans="1:61" ht="18" customHeight="1" x14ac:dyDescent="0.25">
      <c r="A80" s="41" t="str">
        <f>IF(Worksheet!A125="","",Worksheet!A125)</f>
        <v/>
      </c>
      <c r="B80" s="310" t="str">
        <f>IF(Worksheet!C125="","",Worksheet!C125)</f>
        <v/>
      </c>
      <c r="C80" s="311"/>
      <c r="D80" s="26" t="str">
        <f>IF(Worksheet!D125="","",Worksheet!D125)</f>
        <v/>
      </c>
      <c r="E80" s="309" t="str">
        <f>IF(Worksheet!E125="","",Worksheet!E125)</f>
        <v/>
      </c>
      <c r="F80" s="113"/>
      <c r="G80" s="309" t="str">
        <f>IF(Worksheet!G125="","",Worksheet!G125)</f>
        <v/>
      </c>
      <c r="H80" s="113"/>
      <c r="I80" s="309" t="str">
        <f>IF(Worksheet!I125="","",Worksheet!I125)</f>
        <v/>
      </c>
      <c r="J80" s="113"/>
      <c r="K80" s="309" t="str">
        <f>IF(Worksheet!K125="","",Worksheet!K125)</f>
        <v/>
      </c>
      <c r="L80" s="113"/>
      <c r="M80" s="309" t="str">
        <f>IF(Worksheet!M125="","",Worksheet!M125)</f>
        <v/>
      </c>
      <c r="N80" s="113"/>
    </row>
    <row r="81" spans="1:14" ht="18" customHeight="1" x14ac:dyDescent="0.25">
      <c r="A81" s="13" t="s">
        <v>39</v>
      </c>
      <c r="B81" s="13"/>
      <c r="C81" s="13"/>
      <c r="D81" s="14" t="s">
        <v>33</v>
      </c>
      <c r="E81" s="198" t="s">
        <v>87</v>
      </c>
      <c r="F81" s="198"/>
      <c r="G81" s="198" t="s">
        <v>34</v>
      </c>
      <c r="H81" s="199"/>
      <c r="I81" s="213" t="s">
        <v>35</v>
      </c>
      <c r="J81" s="213"/>
      <c r="K81" s="213" t="s">
        <v>36</v>
      </c>
      <c r="L81" s="213"/>
      <c r="M81" s="213" t="s">
        <v>37</v>
      </c>
      <c r="N81" s="214"/>
    </row>
    <row r="82" spans="1:14" ht="18" customHeight="1" x14ac:dyDescent="0.25">
      <c r="A82" s="292" t="s">
        <v>40</v>
      </c>
      <c r="B82" s="112"/>
      <c r="C82" s="92" t="str">
        <f>IF(Worksheet!D127="","",Worksheet!D127)</f>
        <v>car big noisy</v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312"/>
    </row>
    <row r="83" spans="1:14" ht="18" customHeight="1" x14ac:dyDescent="0.25">
      <c r="A83" s="41" t="str">
        <f>IF(Worksheet!A128="","",Worksheet!A128)</f>
        <v/>
      </c>
      <c r="B83" s="310" t="str">
        <f>IF(Worksheet!C128="","",Worksheet!C128)</f>
        <v/>
      </c>
      <c r="C83" s="311"/>
      <c r="D83" s="26" t="str">
        <f>IF(Worksheet!D128="","",Worksheet!D128)</f>
        <v/>
      </c>
      <c r="E83" s="309" t="str">
        <f>IF(Worksheet!E128="","",Worksheet!E128)</f>
        <v/>
      </c>
      <c r="F83" s="113"/>
      <c r="G83" s="309" t="str">
        <f>IF(Worksheet!G128="","",Worksheet!G128)</f>
        <v/>
      </c>
      <c r="H83" s="113"/>
      <c r="I83" s="309" t="str">
        <f>IF(Worksheet!I128="","",Worksheet!I128)</f>
        <v/>
      </c>
      <c r="J83" s="113"/>
      <c r="K83" s="309" t="str">
        <f>IF(Worksheet!K128="","",Worksheet!K128)</f>
        <v/>
      </c>
      <c r="L83" s="113"/>
      <c r="M83" s="309" t="str">
        <f>IF(Worksheet!M128="","",Worksheet!M128)</f>
        <v/>
      </c>
      <c r="N83" s="113"/>
    </row>
    <row r="84" spans="1:14" ht="18" customHeight="1" x14ac:dyDescent="0.25">
      <c r="A84" s="41" t="str">
        <f>IF(Worksheet!A129="","",Worksheet!A129)</f>
        <v/>
      </c>
      <c r="B84" s="310" t="str">
        <f>IF(Worksheet!C129="","",Worksheet!C129)</f>
        <v/>
      </c>
      <c r="C84" s="311"/>
      <c r="D84" s="26" t="str">
        <f>IF(Worksheet!D129="","",Worksheet!D129)</f>
        <v/>
      </c>
      <c r="E84" s="309" t="str">
        <f>IF(Worksheet!E129="","",Worksheet!E129)</f>
        <v/>
      </c>
      <c r="F84" s="113"/>
      <c r="G84" s="309" t="str">
        <f>IF(Worksheet!G129="","",Worksheet!G129)</f>
        <v/>
      </c>
      <c r="H84" s="113"/>
      <c r="I84" s="309" t="str">
        <f>IF(Worksheet!I129="","",Worksheet!I129)</f>
        <v/>
      </c>
      <c r="J84" s="113"/>
      <c r="K84" s="309" t="str">
        <f>IF(Worksheet!K129="","",Worksheet!K129)</f>
        <v/>
      </c>
      <c r="L84" s="113"/>
      <c r="M84" s="309" t="str">
        <f>IF(Worksheet!M129="","",Worksheet!M129)</f>
        <v/>
      </c>
      <c r="N84" s="113"/>
    </row>
    <row r="85" spans="1:14" ht="18" customHeight="1" x14ac:dyDescent="0.25">
      <c r="A85" s="13" t="s">
        <v>41</v>
      </c>
      <c r="B85" s="13"/>
      <c r="C85" s="13"/>
      <c r="D85" s="14" t="s">
        <v>33</v>
      </c>
      <c r="E85" s="198" t="s">
        <v>87</v>
      </c>
      <c r="F85" s="198"/>
      <c r="G85" s="198" t="s">
        <v>34</v>
      </c>
      <c r="H85" s="199"/>
      <c r="I85" s="213" t="s">
        <v>35</v>
      </c>
      <c r="J85" s="213"/>
      <c r="K85" s="213" t="s">
        <v>36</v>
      </c>
      <c r="L85" s="213"/>
      <c r="M85" s="213" t="s">
        <v>37</v>
      </c>
      <c r="N85" s="214"/>
    </row>
    <row r="86" spans="1:14" ht="18" customHeight="1" x14ac:dyDescent="0.25">
      <c r="A86" s="41" t="str">
        <f>IF(Worksheet!A131="","",Worksheet!A131)</f>
        <v/>
      </c>
      <c r="B86" s="310" t="str">
        <f>IF(Worksheet!C131="","",Worksheet!C131)</f>
        <v/>
      </c>
      <c r="C86" s="311"/>
      <c r="D86" s="26" t="str">
        <f>IF(Worksheet!D131="","",Worksheet!D131)</f>
        <v/>
      </c>
      <c r="E86" s="309" t="str">
        <f>IF(Worksheet!E131="","",Worksheet!E131)</f>
        <v/>
      </c>
      <c r="F86" s="113"/>
      <c r="G86" s="309" t="str">
        <f>IF(Worksheet!G131="","",Worksheet!G131)</f>
        <v/>
      </c>
      <c r="H86" s="113"/>
      <c r="I86" s="309" t="str">
        <f>IF(Worksheet!I131="","",Worksheet!I131)</f>
        <v/>
      </c>
      <c r="J86" s="113"/>
      <c r="K86" s="309" t="str">
        <f>IF(Worksheet!K131="","",Worksheet!K131)</f>
        <v/>
      </c>
      <c r="L86" s="113"/>
      <c r="M86" s="309" t="str">
        <f>IF(Worksheet!M131="","",Worksheet!M131)</f>
        <v/>
      </c>
      <c r="N86" s="113"/>
    </row>
    <row r="87" spans="1:14" ht="18" customHeight="1" x14ac:dyDescent="0.25">
      <c r="A87" s="41" t="str">
        <f>IF(Worksheet!A132="","",Worksheet!A132)</f>
        <v/>
      </c>
      <c r="B87" s="310" t="str">
        <f>IF(Worksheet!C132="","",Worksheet!C132)</f>
        <v/>
      </c>
      <c r="C87" s="311"/>
      <c r="D87" s="26" t="str">
        <f>IF(Worksheet!D132="","",Worksheet!D132)</f>
        <v/>
      </c>
      <c r="E87" s="309" t="str">
        <f>IF(Worksheet!E132="","",Worksheet!E132)</f>
        <v/>
      </c>
      <c r="F87" s="113"/>
      <c r="G87" s="309" t="str">
        <f>IF(Worksheet!G132="","",Worksheet!G132)</f>
        <v/>
      </c>
      <c r="H87" s="113"/>
      <c r="I87" s="309" t="str">
        <f>IF(Worksheet!I132="","",Worksheet!I132)</f>
        <v/>
      </c>
      <c r="J87" s="113"/>
      <c r="K87" s="309" t="str">
        <f>IF(Worksheet!K132="","",Worksheet!K132)</f>
        <v/>
      </c>
      <c r="L87" s="113"/>
      <c r="M87" s="309" t="str">
        <f>IF(Worksheet!M132="","",Worksheet!M132)</f>
        <v/>
      </c>
      <c r="N87" s="113"/>
    </row>
    <row r="88" spans="1:14" ht="18" customHeight="1" x14ac:dyDescent="0.25">
      <c r="A88" s="13" t="s">
        <v>42</v>
      </c>
      <c r="B88" s="13"/>
      <c r="C88" s="13"/>
      <c r="D88" s="14" t="s">
        <v>33</v>
      </c>
      <c r="E88" s="198" t="s">
        <v>87</v>
      </c>
      <c r="F88" s="198"/>
      <c r="G88" s="198" t="s">
        <v>34</v>
      </c>
      <c r="H88" s="199"/>
      <c r="I88" s="213" t="s">
        <v>35</v>
      </c>
      <c r="J88" s="213"/>
      <c r="K88" s="213" t="s">
        <v>36</v>
      </c>
      <c r="L88" s="213"/>
      <c r="M88" s="213" t="s">
        <v>37</v>
      </c>
      <c r="N88" s="214"/>
    </row>
    <row r="89" spans="1:14" ht="18" customHeight="1" x14ac:dyDescent="0.25">
      <c r="A89" s="41" t="str">
        <f>IF(Worksheet!A134="","",Worksheet!A134)</f>
        <v>Borrower 1</v>
      </c>
      <c r="B89" s="310" t="str">
        <f>IF(Worksheet!C134="","",Worksheet!C134)</f>
        <v/>
      </c>
      <c r="C89" s="311"/>
      <c r="D89" s="26" t="str">
        <f>IF(Worksheet!D134="","",Worksheet!D134)</f>
        <v/>
      </c>
      <c r="E89" s="309" t="str">
        <f>IF(Worksheet!E134="","",Worksheet!E134)</f>
        <v>Monthly</v>
      </c>
      <c r="F89" s="113"/>
      <c r="G89" s="309" t="str">
        <f>IF(Worksheet!G134="","",Worksheet!G134)</f>
        <v/>
      </c>
      <c r="H89" s="113"/>
      <c r="I89" s="309" t="str">
        <f>IF(Worksheet!I134="","",Worksheet!I134)</f>
        <v/>
      </c>
      <c r="J89" s="113"/>
      <c r="K89" s="309" t="str">
        <f>IF(Worksheet!K134="","",Worksheet!K134)</f>
        <v/>
      </c>
      <c r="L89" s="113"/>
      <c r="M89" s="309" t="str">
        <f>IF(Worksheet!M134="","",Worksheet!M134)</f>
        <v/>
      </c>
      <c r="N89" s="113"/>
    </row>
    <row r="90" spans="1:14" ht="18" customHeight="1" x14ac:dyDescent="0.25">
      <c r="A90" s="41" t="str">
        <f>IF(Worksheet!A135="","",Worksheet!A135)</f>
        <v>Borrower 1</v>
      </c>
      <c r="B90" s="310" t="str">
        <f>IF(Worksheet!C135="","",Worksheet!C135)</f>
        <v/>
      </c>
      <c r="C90" s="311"/>
      <c r="D90" s="26" t="str">
        <f>IF(Worksheet!D135="","",Worksheet!D135)</f>
        <v/>
      </c>
      <c r="E90" s="309" t="str">
        <f>IF(Worksheet!E135="","",Worksheet!E135)</f>
        <v>Monthly</v>
      </c>
      <c r="F90" s="113"/>
      <c r="G90" s="309" t="str">
        <f>IF(Worksheet!G135="","",Worksheet!G135)</f>
        <v/>
      </c>
      <c r="H90" s="113"/>
      <c r="I90" s="309" t="str">
        <f>IF(Worksheet!I135="","",Worksheet!I135)</f>
        <v/>
      </c>
      <c r="J90" s="113"/>
      <c r="K90" s="309" t="str">
        <f>IF(Worksheet!K135="","",Worksheet!K135)</f>
        <v/>
      </c>
      <c r="L90" s="113"/>
      <c r="M90" s="309" t="str">
        <f>IF(Worksheet!M135="","",Worksheet!M135)</f>
        <v/>
      </c>
      <c r="N90" s="113"/>
    </row>
    <row r="91" spans="1:14" ht="18" customHeight="1" x14ac:dyDescent="0.25">
      <c r="A91" s="41" t="str">
        <f>IF(Worksheet!A136="","",Worksheet!A136)</f>
        <v/>
      </c>
      <c r="B91" s="310" t="str">
        <f>IF(Worksheet!C136="","",Worksheet!C136)</f>
        <v/>
      </c>
      <c r="C91" s="311"/>
      <c r="D91" s="26" t="str">
        <f>IF(Worksheet!D136="","",Worksheet!D136)</f>
        <v/>
      </c>
      <c r="E91" s="309" t="str">
        <f>IF(Worksheet!E136="","",Worksheet!E136)</f>
        <v/>
      </c>
      <c r="F91" s="113"/>
      <c r="G91" s="309" t="str">
        <f>IF(Worksheet!G136="","",Worksheet!G136)</f>
        <v/>
      </c>
      <c r="H91" s="113"/>
      <c r="I91" s="309" t="str">
        <f>IF(Worksheet!I136="","",Worksheet!I136)</f>
        <v/>
      </c>
      <c r="J91" s="113"/>
      <c r="K91" s="309" t="str">
        <f>IF(Worksheet!K136="","",Worksheet!K136)</f>
        <v/>
      </c>
      <c r="L91" s="113"/>
      <c r="M91" s="309" t="str">
        <f>IF(Worksheet!M136="","",Worksheet!M136)</f>
        <v/>
      </c>
      <c r="N91" s="113"/>
    </row>
    <row r="92" spans="1:14" ht="18" customHeight="1" x14ac:dyDescent="0.25">
      <c r="A92" s="41" t="str">
        <f>IF(Worksheet!A137="","",Worksheet!A137)</f>
        <v/>
      </c>
      <c r="B92" s="310" t="str">
        <f>IF(Worksheet!C137="","",Worksheet!C137)</f>
        <v/>
      </c>
      <c r="C92" s="311"/>
      <c r="D92" s="26" t="str">
        <f>IF(Worksheet!D137="","",Worksheet!D137)</f>
        <v/>
      </c>
      <c r="E92" s="309" t="str">
        <f>IF(Worksheet!E137="","",Worksheet!E137)</f>
        <v/>
      </c>
      <c r="F92" s="113"/>
      <c r="G92" s="309" t="str">
        <f>IF(Worksheet!G137="","",Worksheet!G137)</f>
        <v/>
      </c>
      <c r="H92" s="113"/>
      <c r="I92" s="309" t="str">
        <f>IF(Worksheet!I137="","",Worksheet!I137)</f>
        <v/>
      </c>
      <c r="J92" s="113"/>
      <c r="K92" s="309" t="str">
        <f>IF(Worksheet!K137="","",Worksheet!K137)</f>
        <v/>
      </c>
      <c r="L92" s="113"/>
      <c r="M92" s="309" t="str">
        <f>IF(Worksheet!M137="","",Worksheet!M137)</f>
        <v/>
      </c>
      <c r="N92" s="113"/>
    </row>
    <row r="93" spans="1:14" ht="18" customHeight="1" x14ac:dyDescent="0.25">
      <c r="A93" s="41" t="str">
        <f>IF(Worksheet!A138="","",Worksheet!A138)</f>
        <v/>
      </c>
      <c r="B93" s="310" t="str">
        <f>IF(Worksheet!C138="","",Worksheet!C138)</f>
        <v/>
      </c>
      <c r="C93" s="311"/>
      <c r="D93" s="26" t="str">
        <f>IF(Worksheet!D138="","",Worksheet!D138)</f>
        <v/>
      </c>
      <c r="E93" s="309" t="str">
        <f>IF(Worksheet!E138="","",Worksheet!E138)</f>
        <v/>
      </c>
      <c r="F93" s="113"/>
      <c r="G93" s="309" t="str">
        <f>IF(Worksheet!G138="","",Worksheet!G138)</f>
        <v/>
      </c>
      <c r="H93" s="113"/>
      <c r="I93" s="309" t="str">
        <f>IF(Worksheet!I138="","",Worksheet!I138)</f>
        <v/>
      </c>
      <c r="J93" s="113"/>
      <c r="K93" s="309" t="str">
        <f>IF(Worksheet!K138="","",Worksheet!K138)</f>
        <v/>
      </c>
      <c r="L93" s="113"/>
      <c r="M93" s="309" t="str">
        <f>IF(Worksheet!M138="","",Worksheet!M138)</f>
        <v/>
      </c>
      <c r="N93" s="113"/>
    </row>
    <row r="94" spans="1:14" ht="18" customHeight="1" x14ac:dyDescent="0.25">
      <c r="A94" s="41" t="str">
        <f>IF(Worksheet!A139="","",Worksheet!A139)</f>
        <v/>
      </c>
      <c r="B94" s="310" t="str">
        <f>IF(Worksheet!C139="","",Worksheet!C139)</f>
        <v/>
      </c>
      <c r="C94" s="311"/>
      <c r="D94" s="26" t="str">
        <f>IF(Worksheet!D139="","",Worksheet!D139)</f>
        <v/>
      </c>
      <c r="E94" s="309" t="str">
        <f>IF(Worksheet!E139="","",Worksheet!E139)</f>
        <v/>
      </c>
      <c r="F94" s="113"/>
      <c r="G94" s="309" t="str">
        <f>IF(Worksheet!G139="","",Worksheet!G139)</f>
        <v/>
      </c>
      <c r="H94" s="113"/>
      <c r="I94" s="309" t="str">
        <f>IF(Worksheet!I139="","",Worksheet!I139)</f>
        <v/>
      </c>
      <c r="J94" s="113"/>
      <c r="K94" s="309" t="str">
        <f>IF(Worksheet!K139="","",Worksheet!K139)</f>
        <v/>
      </c>
      <c r="L94" s="113"/>
      <c r="M94" s="309" t="str">
        <f>IF(Worksheet!M139="","",Worksheet!M139)</f>
        <v/>
      </c>
      <c r="N94" s="113"/>
    </row>
    <row r="95" spans="1:14" ht="18" customHeight="1" x14ac:dyDescent="0.25">
      <c r="A95" s="13" t="s">
        <v>153</v>
      </c>
      <c r="B95" s="13"/>
      <c r="C95" s="13"/>
      <c r="D95" s="14" t="s">
        <v>33</v>
      </c>
      <c r="E95" s="198" t="s">
        <v>87</v>
      </c>
      <c r="F95" s="198"/>
      <c r="G95" s="198" t="s">
        <v>154</v>
      </c>
      <c r="H95" s="199"/>
      <c r="I95" s="213" t="s">
        <v>35</v>
      </c>
      <c r="J95" s="213"/>
      <c r="K95" s="213" t="s">
        <v>36</v>
      </c>
      <c r="L95" s="213"/>
      <c r="M95" s="213" t="s">
        <v>37</v>
      </c>
      <c r="N95" s="214"/>
    </row>
    <row r="96" spans="1:14" ht="18" customHeight="1" x14ac:dyDescent="0.25">
      <c r="A96" s="41" t="str">
        <f>IF(Worksheet!A141="","",Worksheet!A141)</f>
        <v>Borrower 1</v>
      </c>
      <c r="B96" s="310" t="str">
        <f>IF(Worksheet!C141="","",Worksheet!C141)</f>
        <v/>
      </c>
      <c r="C96" s="311"/>
      <c r="D96" s="26" t="str">
        <f>IF(Worksheet!D141="","",Worksheet!D141)</f>
        <v/>
      </c>
      <c r="E96" s="309" t="str">
        <f>IF(Worksheet!E141="","",Worksheet!E141)</f>
        <v>Fortnightly</v>
      </c>
      <c r="F96" s="113"/>
      <c r="G96" s="309" t="str">
        <f>IF(Worksheet!G141="","",Worksheet!G141)</f>
        <v/>
      </c>
      <c r="H96" s="113"/>
      <c r="I96" s="309" t="str">
        <f>IF(Worksheet!I141="","",Worksheet!I141)</f>
        <v/>
      </c>
      <c r="J96" s="113"/>
      <c r="K96" s="309" t="str">
        <f>IF(Worksheet!K141="","",Worksheet!K141)</f>
        <v/>
      </c>
      <c r="L96" s="113"/>
      <c r="M96" s="309" t="str">
        <f>IF(Worksheet!M141="","",Worksheet!M141)</f>
        <v/>
      </c>
      <c r="N96" s="113"/>
    </row>
    <row r="97" spans="1:61" ht="18" customHeight="1" x14ac:dyDescent="0.25">
      <c r="A97" s="41" t="str">
        <f>IF(Worksheet!A142="","",Worksheet!A142)</f>
        <v/>
      </c>
      <c r="B97" s="310" t="str">
        <f>IF(Worksheet!C142="","",Worksheet!C142)</f>
        <v/>
      </c>
      <c r="C97" s="311"/>
      <c r="D97" s="26" t="str">
        <f>IF(Worksheet!D142="","",Worksheet!D142)</f>
        <v/>
      </c>
      <c r="E97" s="309" t="str">
        <f>IF(Worksheet!E142="","",Worksheet!E142)</f>
        <v/>
      </c>
      <c r="F97" s="113"/>
      <c r="G97" s="309" t="str">
        <f>IF(Worksheet!G142="","",Worksheet!G142)</f>
        <v/>
      </c>
      <c r="H97" s="113"/>
      <c r="I97" s="309" t="str">
        <f>IF(Worksheet!I142="","",Worksheet!I142)</f>
        <v/>
      </c>
      <c r="J97" s="113"/>
      <c r="K97" s="309" t="str">
        <f>IF(Worksheet!K142="","",Worksheet!K142)</f>
        <v/>
      </c>
      <c r="L97" s="113"/>
      <c r="M97" s="309" t="str">
        <f>IF(Worksheet!M142="","",Worksheet!M142)</f>
        <v/>
      </c>
      <c r="N97" s="113"/>
    </row>
    <row r="98" spans="1:61" ht="18" customHeight="1" x14ac:dyDescent="0.25">
      <c r="A98" s="41" t="str">
        <f>IF(Worksheet!A143="","",Worksheet!A143)</f>
        <v/>
      </c>
      <c r="B98" s="310" t="str">
        <f>IF(Worksheet!C143="","",Worksheet!C143)</f>
        <v/>
      </c>
      <c r="C98" s="311"/>
      <c r="D98" s="26" t="str">
        <f>IF(Worksheet!D143="","",Worksheet!D143)</f>
        <v/>
      </c>
      <c r="E98" s="309" t="str">
        <f>IF(Worksheet!E143="","",Worksheet!E143)</f>
        <v/>
      </c>
      <c r="F98" s="113"/>
      <c r="G98" s="309" t="str">
        <f>IF(Worksheet!G143="","",Worksheet!G143)</f>
        <v/>
      </c>
      <c r="H98" s="113"/>
      <c r="I98" s="309" t="str">
        <f>IF(Worksheet!I143="","",Worksheet!I143)</f>
        <v/>
      </c>
      <c r="J98" s="113"/>
      <c r="K98" s="309" t="str">
        <f>IF(Worksheet!K143="","",Worksheet!K143)</f>
        <v/>
      </c>
      <c r="L98" s="113"/>
      <c r="M98" s="309" t="str">
        <f>IF(Worksheet!M143="","",Worksheet!M143)</f>
        <v/>
      </c>
      <c r="N98" s="113"/>
    </row>
    <row r="99" spans="1:61" ht="18" customHeight="1" x14ac:dyDescent="0.25">
      <c r="A99" s="13" t="s">
        <v>43</v>
      </c>
      <c r="B99" s="13"/>
      <c r="C99" s="13"/>
      <c r="D99" s="14" t="s">
        <v>33</v>
      </c>
      <c r="E99" s="198" t="s">
        <v>87</v>
      </c>
      <c r="F99" s="198"/>
      <c r="G99" s="198" t="s">
        <v>34</v>
      </c>
      <c r="H99" s="199"/>
      <c r="I99" s="213" t="s">
        <v>35</v>
      </c>
      <c r="J99" s="213"/>
      <c r="K99" s="213" t="s">
        <v>36</v>
      </c>
      <c r="L99" s="213"/>
      <c r="M99" s="213" t="s">
        <v>37</v>
      </c>
      <c r="N99" s="214"/>
    </row>
    <row r="100" spans="1:61" ht="18" customHeight="1" x14ac:dyDescent="0.25">
      <c r="A100" s="41" t="str">
        <f>IF(Worksheet!A145="","",Worksheet!A145)</f>
        <v>Borrower 1</v>
      </c>
      <c r="B100" s="310" t="str">
        <f>IF(Worksheet!C145="","",Worksheet!C145)</f>
        <v/>
      </c>
      <c r="C100" s="311"/>
      <c r="D100" s="26" t="str">
        <f>IF(Worksheet!D145="","",Worksheet!D145)</f>
        <v/>
      </c>
      <c r="E100" s="309" t="str">
        <f>IF(Worksheet!E145="","",Worksheet!E145)</f>
        <v>Monthly</v>
      </c>
      <c r="F100" s="113"/>
      <c r="G100" s="309" t="str">
        <f>IF(Worksheet!G145="","",Worksheet!G145)</f>
        <v/>
      </c>
      <c r="H100" s="113"/>
      <c r="I100" s="309" t="str">
        <f>IF(Worksheet!I145="","",Worksheet!I145)</f>
        <v/>
      </c>
      <c r="J100" s="113"/>
      <c r="K100" s="309" t="str">
        <f>IF(Worksheet!K145="","",Worksheet!K145)</f>
        <v/>
      </c>
      <c r="L100" s="113"/>
      <c r="M100" s="309" t="str">
        <f>IF(Worksheet!M145="","",Worksheet!M145)</f>
        <v/>
      </c>
      <c r="N100" s="113"/>
    </row>
    <row r="101" spans="1:61" ht="18" customHeight="1" x14ac:dyDescent="0.25">
      <c r="A101" s="41" t="str">
        <f>IF(Worksheet!A146="","",Worksheet!A146)</f>
        <v/>
      </c>
      <c r="B101" s="310" t="str">
        <f>IF(Worksheet!C146="","",Worksheet!C146)</f>
        <v/>
      </c>
      <c r="C101" s="311"/>
      <c r="D101" s="26" t="str">
        <f>IF(Worksheet!D146="","",Worksheet!D146)</f>
        <v/>
      </c>
      <c r="E101" s="309" t="str">
        <f>IF(Worksheet!E146="","",Worksheet!E146)</f>
        <v/>
      </c>
      <c r="F101" s="113"/>
      <c r="G101" s="309" t="str">
        <f>IF(Worksheet!G146="","",Worksheet!G146)</f>
        <v/>
      </c>
      <c r="H101" s="113"/>
      <c r="I101" s="309" t="str">
        <f>IF(Worksheet!I146="","",Worksheet!I146)</f>
        <v/>
      </c>
      <c r="J101" s="113"/>
      <c r="K101" s="309" t="str">
        <f>IF(Worksheet!K146="","",Worksheet!K146)</f>
        <v/>
      </c>
      <c r="L101" s="113"/>
      <c r="M101" s="309" t="str">
        <f>IF(Worksheet!M146="","",Worksheet!M146)</f>
        <v/>
      </c>
      <c r="N101" s="113"/>
    </row>
    <row r="102" spans="1:61" ht="18" customHeight="1" x14ac:dyDescent="0.25">
      <c r="A102" s="41" t="str">
        <f>IF(Worksheet!A147="","",Worksheet!A147)</f>
        <v/>
      </c>
      <c r="B102" s="310" t="str">
        <f>IF(Worksheet!C147="","",Worksheet!C147)</f>
        <v/>
      </c>
      <c r="C102" s="311"/>
      <c r="D102" s="26" t="str">
        <f>IF(Worksheet!D147="","",Worksheet!D147)</f>
        <v/>
      </c>
      <c r="E102" s="309" t="str">
        <f>IF(Worksheet!E147="","",Worksheet!E147)</f>
        <v/>
      </c>
      <c r="F102" s="113"/>
      <c r="G102" s="309" t="str">
        <f>IF(Worksheet!G147="","",Worksheet!G147)</f>
        <v/>
      </c>
      <c r="H102" s="113"/>
      <c r="I102" s="309" t="str">
        <f>IF(Worksheet!I147="","",Worksheet!I147)</f>
        <v/>
      </c>
      <c r="J102" s="113"/>
      <c r="K102" s="309" t="str">
        <f>IF(Worksheet!K147="","",Worksheet!K147)</f>
        <v/>
      </c>
      <c r="L102" s="113"/>
      <c r="M102" s="309" t="str">
        <f>IF(Worksheet!M147="","",Worksheet!M147)</f>
        <v/>
      </c>
      <c r="N102" s="113"/>
    </row>
    <row r="103" spans="1:61" ht="18" customHeight="1" x14ac:dyDescent="0.25">
      <c r="A103" s="13" t="s">
        <v>44</v>
      </c>
      <c r="B103" s="13"/>
      <c r="C103" s="13"/>
      <c r="D103" s="14" t="s">
        <v>33</v>
      </c>
      <c r="E103" s="198" t="s">
        <v>87</v>
      </c>
      <c r="F103" s="198"/>
      <c r="G103" s="198" t="s">
        <v>34</v>
      </c>
      <c r="H103" s="199"/>
      <c r="I103" s="213" t="s">
        <v>35</v>
      </c>
      <c r="J103" s="213"/>
      <c r="K103" s="213" t="s">
        <v>36</v>
      </c>
      <c r="L103" s="213"/>
      <c r="M103" s="213" t="s">
        <v>37</v>
      </c>
      <c r="N103" s="214"/>
    </row>
    <row r="104" spans="1:61" ht="18" customHeight="1" x14ac:dyDescent="0.25">
      <c r="A104" s="41" t="str">
        <f>Worksheet!A149</f>
        <v>Borrower 1</v>
      </c>
      <c r="B104" s="310" t="str">
        <f>IF(Worksheet!C149="","",Worksheet!C149)</f>
        <v/>
      </c>
      <c r="C104" s="311"/>
      <c r="D104" s="26" t="str">
        <f>IF(Worksheet!D149="","",Worksheet!D149)</f>
        <v/>
      </c>
      <c r="E104" s="309" t="str">
        <f>IF(Worksheet!E149="","",Worksheet!E149)</f>
        <v>Fortnightly</v>
      </c>
      <c r="F104" s="113"/>
      <c r="G104" s="309" t="str">
        <f>IF(Worksheet!G149="","",Worksheet!G149)</f>
        <v/>
      </c>
      <c r="H104" s="113"/>
      <c r="I104" s="309" t="str">
        <f>IF(Worksheet!I149="","",Worksheet!I149)</f>
        <v/>
      </c>
      <c r="J104" s="113"/>
      <c r="K104" s="309" t="str">
        <f>IF(Worksheet!K149="","",Worksheet!K149)</f>
        <v/>
      </c>
      <c r="L104" s="113"/>
      <c r="M104" s="309" t="str">
        <f>IF(Worksheet!M149="","",Worksheet!M149)</f>
        <v/>
      </c>
      <c r="N104" s="113"/>
    </row>
    <row r="105" spans="1:61" ht="18" customHeight="1" x14ac:dyDescent="0.25">
      <c r="A105" s="41">
        <f>Worksheet!A150</f>
        <v>0</v>
      </c>
      <c r="B105" s="310" t="str">
        <f>IF(Worksheet!C150="","",Worksheet!C150)</f>
        <v/>
      </c>
      <c r="C105" s="311"/>
      <c r="D105" s="26" t="str">
        <f>IF(Worksheet!D150="","",Worksheet!D150)</f>
        <v/>
      </c>
      <c r="E105" s="309" t="str">
        <f>IF(Worksheet!E150="","",Worksheet!E150)</f>
        <v/>
      </c>
      <c r="F105" s="113"/>
      <c r="G105" s="309" t="str">
        <f>IF(Worksheet!G150="","",Worksheet!G150)</f>
        <v/>
      </c>
      <c r="H105" s="113"/>
      <c r="I105" s="309" t="str">
        <f>IF(Worksheet!I150="","",Worksheet!I150)</f>
        <v/>
      </c>
      <c r="J105" s="113"/>
      <c r="K105" s="309" t="str">
        <f>IF(Worksheet!K150="","",Worksheet!K150)</f>
        <v/>
      </c>
      <c r="L105" s="113"/>
      <c r="M105" s="309" t="str">
        <f>IF(Worksheet!M150="","",Worksheet!M150)</f>
        <v/>
      </c>
      <c r="N105" s="113"/>
    </row>
    <row r="106" spans="1:61" ht="18" customHeight="1" x14ac:dyDescent="0.25">
      <c r="A106" s="41">
        <f>Worksheet!A151</f>
        <v>0</v>
      </c>
      <c r="B106" s="310" t="str">
        <f>IF(Worksheet!C151="","",Worksheet!C151)</f>
        <v/>
      </c>
      <c r="C106" s="311"/>
      <c r="D106" s="26" t="str">
        <f>IF(Worksheet!D151="","",Worksheet!D151)</f>
        <v/>
      </c>
      <c r="E106" s="309" t="str">
        <f>IF(Worksheet!E151="","",Worksheet!E151)</f>
        <v/>
      </c>
      <c r="F106" s="113"/>
      <c r="G106" s="309" t="str">
        <f>IF(Worksheet!G151="","",Worksheet!G151)</f>
        <v/>
      </c>
      <c r="H106" s="113"/>
      <c r="I106" s="309" t="str">
        <f>IF(Worksheet!I151="","",Worksheet!I151)</f>
        <v/>
      </c>
      <c r="J106" s="113"/>
      <c r="K106" s="309" t="str">
        <f>IF(Worksheet!K151="","",Worksheet!K151)</f>
        <v/>
      </c>
      <c r="L106" s="113"/>
      <c r="M106" s="309" t="str">
        <f>IF(Worksheet!M151="","",Worksheet!M151)</f>
        <v/>
      </c>
      <c r="N106" s="113"/>
    </row>
    <row r="107" spans="1:61" ht="18" customHeight="1" thickBot="1" x14ac:dyDescent="0.3">
      <c r="A107" s="41" t="str">
        <f>IF(Worksheet!A152="","",Worksheet!A152)</f>
        <v/>
      </c>
      <c r="B107" s="310" t="str">
        <f>IF(Worksheet!C152="","",Worksheet!C152)</f>
        <v/>
      </c>
      <c r="C107" s="311"/>
      <c r="D107" s="26" t="str">
        <f>IF(Worksheet!D152="","",Worksheet!D152)</f>
        <v/>
      </c>
      <c r="E107" s="309" t="str">
        <f>IF(Worksheet!E152="","",Worksheet!E152)</f>
        <v/>
      </c>
      <c r="F107" s="113"/>
      <c r="G107" s="309" t="str">
        <f>IF(Worksheet!G152="","",Worksheet!G152)</f>
        <v/>
      </c>
      <c r="H107" s="113"/>
      <c r="I107" s="309" t="str">
        <f>IF(Worksheet!I152="","",Worksheet!I152)</f>
        <v/>
      </c>
      <c r="J107" s="113"/>
      <c r="K107" s="309" t="str">
        <f>IF(Worksheet!K152="","",Worksheet!K152)</f>
        <v/>
      </c>
      <c r="L107" s="113"/>
      <c r="M107" s="309" t="str">
        <f>IF(Worksheet!M152="","",Worksheet!M152)</f>
        <v/>
      </c>
      <c r="N107" s="113"/>
    </row>
    <row r="108" spans="1:61" s="6" customFormat="1" ht="18" customHeight="1" thickTop="1" thickBot="1" x14ac:dyDescent="0.3">
      <c r="A108" s="17" t="s">
        <v>45</v>
      </c>
      <c r="B108" s="17"/>
      <c r="C108" s="17"/>
      <c r="D108" s="18">
        <f>SUM(D79:D107)</f>
        <v>0</v>
      </c>
      <c r="F108" s="16"/>
      <c r="G108" s="233"/>
      <c r="H108" s="233"/>
      <c r="I108" s="233"/>
      <c r="J108" s="233"/>
      <c r="K108" s="233"/>
      <c r="L108" s="233"/>
      <c r="M108" s="233"/>
      <c r="N108" s="234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</row>
    <row r="109" spans="1:61" s="6" customFormat="1" ht="18" customHeight="1" thickTop="1" thickBot="1" x14ac:dyDescent="0.3">
      <c r="A109" s="247" t="s">
        <v>46</v>
      </c>
      <c r="B109" s="248"/>
      <c r="C109" s="248"/>
      <c r="D109" s="248"/>
      <c r="E109" s="249" t="str">
        <f>M15</f>
        <v>Fortnightly</v>
      </c>
      <c r="F109" s="248"/>
      <c r="G109" s="248"/>
      <c r="H109" s="250"/>
      <c r="I109" s="313">
        <f>IF(Worksheet!I154:J154="","",Worksheet!I154:J154)</f>
        <v>0</v>
      </c>
      <c r="J109" s="314"/>
      <c r="K109" s="313">
        <f>IF(Worksheet!K154:L154="","",Worksheet!K154:L154)</f>
        <v>0</v>
      </c>
      <c r="L109" s="314"/>
      <c r="M109" s="228"/>
      <c r="N109" s="229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</row>
    <row r="110" spans="1:61" ht="9" customHeight="1" thickTop="1" x14ac:dyDescent="0.25">
      <c r="A110" s="27"/>
    </row>
    <row r="111" spans="1:61" ht="18" customHeight="1" x14ac:dyDescent="0.25">
      <c r="A111" s="246" t="s">
        <v>82</v>
      </c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</row>
    <row r="112" spans="1:61" s="1" customFormat="1" ht="18" customHeight="1" x14ac:dyDescent="0.25">
      <c r="A112" s="126" t="s">
        <v>83</v>
      </c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</row>
    <row r="113" spans="1:12" ht="18" customHeight="1" x14ac:dyDescent="0.25">
      <c r="A113" s="123" t="s">
        <v>58</v>
      </c>
      <c r="B113" s="124"/>
      <c r="C113" s="124"/>
      <c r="D113" s="124"/>
      <c r="E113" s="124"/>
      <c r="F113" s="125"/>
      <c r="G113" s="230">
        <f>M25</f>
        <v>0</v>
      </c>
      <c r="H113" s="231"/>
      <c r="I113" s="232"/>
      <c r="J113" s="230"/>
      <c r="K113" s="231"/>
      <c r="L113" s="232"/>
    </row>
    <row r="114" spans="1:12" ht="18" customHeight="1" thickBot="1" x14ac:dyDescent="0.3">
      <c r="A114" s="123" t="s">
        <v>59</v>
      </c>
      <c r="B114" s="124"/>
      <c r="C114" s="124"/>
      <c r="D114" s="124"/>
      <c r="E114" s="124"/>
      <c r="F114" s="125"/>
      <c r="G114" s="230">
        <f>M58</f>
        <v>0</v>
      </c>
      <c r="H114" s="231"/>
      <c r="I114" s="232"/>
      <c r="J114" s="238"/>
      <c r="K114" s="239"/>
      <c r="L114" s="240"/>
    </row>
    <row r="115" spans="1:12" ht="18" customHeight="1" thickTop="1" thickBot="1" x14ac:dyDescent="0.3">
      <c r="A115" s="123" t="s">
        <v>60</v>
      </c>
      <c r="B115" s="124"/>
      <c r="C115" s="124"/>
      <c r="D115" s="124"/>
      <c r="E115" s="124"/>
      <c r="F115" s="125"/>
      <c r="G115" s="230"/>
      <c r="H115" s="231"/>
      <c r="I115" s="231"/>
      <c r="J115" s="235">
        <f>G113-G114</f>
        <v>0</v>
      </c>
      <c r="K115" s="236"/>
      <c r="L115" s="237"/>
    </row>
    <row r="116" spans="1:12" ht="18" customHeight="1" thickTop="1" thickBot="1" x14ac:dyDescent="0.3">
      <c r="A116" s="123" t="s">
        <v>61</v>
      </c>
      <c r="B116" s="124"/>
      <c r="C116" s="124"/>
      <c r="D116" s="124"/>
      <c r="E116" s="124"/>
      <c r="F116" s="125"/>
      <c r="G116" s="230">
        <f>I109</f>
        <v>0</v>
      </c>
      <c r="H116" s="231"/>
      <c r="I116" s="232"/>
      <c r="J116" s="241"/>
      <c r="K116" s="242"/>
      <c r="L116" s="243"/>
    </row>
    <row r="117" spans="1:12" ht="18" customHeight="1" thickTop="1" thickBot="1" x14ac:dyDescent="0.3">
      <c r="A117" s="123" t="s">
        <v>62</v>
      </c>
      <c r="B117" s="124"/>
      <c r="C117" s="124"/>
      <c r="D117" s="124"/>
      <c r="E117" s="124"/>
      <c r="F117" s="125"/>
      <c r="G117" s="230"/>
      <c r="H117" s="231"/>
      <c r="I117" s="231"/>
      <c r="J117" s="235">
        <f>+J115-G116</f>
        <v>0</v>
      </c>
      <c r="K117" s="236"/>
      <c r="L117" s="237"/>
    </row>
    <row r="118" spans="1:12" ht="18" customHeight="1" thickTop="1" thickBot="1" x14ac:dyDescent="0.3">
      <c r="A118" s="123" t="s">
        <v>63</v>
      </c>
      <c r="B118" s="124"/>
      <c r="C118" s="124"/>
      <c r="D118" s="124"/>
      <c r="E118" s="124"/>
      <c r="F118" s="125"/>
      <c r="G118" s="230">
        <f>K109</f>
        <v>0</v>
      </c>
      <c r="H118" s="231"/>
      <c r="I118" s="232"/>
      <c r="J118" s="241"/>
      <c r="K118" s="242"/>
      <c r="L118" s="243"/>
    </row>
    <row r="119" spans="1:12" ht="18" customHeight="1" thickTop="1" thickBot="1" x14ac:dyDescent="0.3">
      <c r="A119" s="123" t="s">
        <v>64</v>
      </c>
      <c r="B119" s="124"/>
      <c r="C119" s="124"/>
      <c r="D119" s="124"/>
      <c r="E119" s="124"/>
      <c r="F119" s="125"/>
      <c r="G119" s="230"/>
      <c r="H119" s="231"/>
      <c r="I119" s="231"/>
      <c r="J119" s="235">
        <f>J115-G118</f>
        <v>0</v>
      </c>
      <c r="K119" s="236"/>
      <c r="L119" s="237"/>
    </row>
    <row r="120" spans="1:12" s="7" customFormat="1" ht="15.75" thickTop="1" x14ac:dyDescent="0.25"/>
    <row r="121" spans="1:12" s="7" customFormat="1" x14ac:dyDescent="0.25"/>
    <row r="122" spans="1:12" s="7" customFormat="1" x14ac:dyDescent="0.25"/>
    <row r="123" spans="1:12" s="7" customFormat="1" x14ac:dyDescent="0.25"/>
    <row r="124" spans="1:12" s="7" customFormat="1" x14ac:dyDescent="0.25"/>
    <row r="125" spans="1:12" s="7" customFormat="1" x14ac:dyDescent="0.25"/>
    <row r="126" spans="1:12" s="7" customFormat="1" x14ac:dyDescent="0.25"/>
    <row r="127" spans="1:12" s="7" customFormat="1" x14ac:dyDescent="0.25"/>
    <row r="128" spans="1:12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</sheetData>
  <sheetProtection algorithmName="SHA-512" hashValue="9Xf/6+GeUx+3WpIrH1pxTjlz9i5IDLhl5B6QvK4Rx66HN5dfVCYGDzemRD+thufEKE6NL3uYnQjLlKvrswBM9Q==" saltValue="VQNyzQBeNkJDQSQEdiHL5A==" spinCount="100000" sheet="1" objects="1" scenarios="1" selectLockedCells="1"/>
  <mergeCells count="446">
    <mergeCell ref="B104:C104"/>
    <mergeCell ref="B105:C105"/>
    <mergeCell ref="B106:C106"/>
    <mergeCell ref="B90:C90"/>
    <mergeCell ref="B93:C93"/>
    <mergeCell ref="E90:F90"/>
    <mergeCell ref="E93:F93"/>
    <mergeCell ref="G90:H90"/>
    <mergeCell ref="G93:H93"/>
    <mergeCell ref="B94:C94"/>
    <mergeCell ref="B96:C96"/>
    <mergeCell ref="B100:C100"/>
    <mergeCell ref="B102:C102"/>
    <mergeCell ref="E91:F91"/>
    <mergeCell ref="E92:F92"/>
    <mergeCell ref="G91:H91"/>
    <mergeCell ref="G92:H92"/>
    <mergeCell ref="B91:C91"/>
    <mergeCell ref="B92:C92"/>
    <mergeCell ref="B97:C97"/>
    <mergeCell ref="B101:C101"/>
    <mergeCell ref="E101:F101"/>
    <mergeCell ref="G101:H101"/>
    <mergeCell ref="E97:F97"/>
    <mergeCell ref="B83:C83"/>
    <mergeCell ref="B84:C84"/>
    <mergeCell ref="B86:C86"/>
    <mergeCell ref="B87:C87"/>
    <mergeCell ref="B89:C89"/>
    <mergeCell ref="E85:F85"/>
    <mergeCell ref="G85:H85"/>
    <mergeCell ref="M89:N89"/>
    <mergeCell ref="I85:J85"/>
    <mergeCell ref="K85:L85"/>
    <mergeCell ref="M85:N85"/>
    <mergeCell ref="E86:F86"/>
    <mergeCell ref="G86:H86"/>
    <mergeCell ref="I86:J86"/>
    <mergeCell ref="K86:L86"/>
    <mergeCell ref="M86:N86"/>
    <mergeCell ref="M83:N83"/>
    <mergeCell ref="E84:F84"/>
    <mergeCell ref="G84:H84"/>
    <mergeCell ref="I84:J84"/>
    <mergeCell ref="K84:L84"/>
    <mergeCell ref="M84:N84"/>
    <mergeCell ref="E83:F83"/>
    <mergeCell ref="G83:H83"/>
    <mergeCell ref="A119:F119"/>
    <mergeCell ref="E109:H109"/>
    <mergeCell ref="E105:F105"/>
    <mergeCell ref="G105:H105"/>
    <mergeCell ref="E102:F102"/>
    <mergeCell ref="G102:H102"/>
    <mergeCell ref="E98:F98"/>
    <mergeCell ref="G98:H98"/>
    <mergeCell ref="E89:F89"/>
    <mergeCell ref="G89:H89"/>
    <mergeCell ref="B98:C98"/>
    <mergeCell ref="G119:I119"/>
    <mergeCell ref="I105:J105"/>
    <mergeCell ref="I102:J102"/>
    <mergeCell ref="J119:L119"/>
    <mergeCell ref="K105:L105"/>
    <mergeCell ref="K102:L102"/>
    <mergeCell ref="I98:J98"/>
    <mergeCell ref="K98:L98"/>
    <mergeCell ref="I89:J89"/>
    <mergeCell ref="K89:L89"/>
    <mergeCell ref="E94:F94"/>
    <mergeCell ref="G94:H94"/>
    <mergeCell ref="I94:J94"/>
    <mergeCell ref="A82:B82"/>
    <mergeCell ref="C82:N82"/>
    <mergeCell ref="A117:F117"/>
    <mergeCell ref="G117:I117"/>
    <mergeCell ref="J117:L117"/>
    <mergeCell ref="A118:F118"/>
    <mergeCell ref="G118:I118"/>
    <mergeCell ref="J118:L118"/>
    <mergeCell ref="A115:F115"/>
    <mergeCell ref="G115:I115"/>
    <mergeCell ref="J115:L115"/>
    <mergeCell ref="A116:F116"/>
    <mergeCell ref="G116:I116"/>
    <mergeCell ref="J116:L116"/>
    <mergeCell ref="A112:L112"/>
    <mergeCell ref="A113:F113"/>
    <mergeCell ref="G113:I113"/>
    <mergeCell ref="J113:L113"/>
    <mergeCell ref="A114:F114"/>
    <mergeCell ref="G114:I114"/>
    <mergeCell ref="J114:L114"/>
    <mergeCell ref="A109:D109"/>
    <mergeCell ref="I109:J109"/>
    <mergeCell ref="K109:L109"/>
    <mergeCell ref="M109:N109"/>
    <mergeCell ref="A111:L111"/>
    <mergeCell ref="E107:F107"/>
    <mergeCell ref="G107:H107"/>
    <mergeCell ref="I107:J107"/>
    <mergeCell ref="K107:L107"/>
    <mergeCell ref="M107:N107"/>
    <mergeCell ref="G108:N108"/>
    <mergeCell ref="B107:C107"/>
    <mergeCell ref="M105:N105"/>
    <mergeCell ref="E106:F106"/>
    <mergeCell ref="G106:H106"/>
    <mergeCell ref="I106:J106"/>
    <mergeCell ref="K106:L106"/>
    <mergeCell ref="M106:N106"/>
    <mergeCell ref="E103:F103"/>
    <mergeCell ref="G103:H103"/>
    <mergeCell ref="I103:J103"/>
    <mergeCell ref="K103:L103"/>
    <mergeCell ref="M103:N103"/>
    <mergeCell ref="E104:F104"/>
    <mergeCell ref="G104:H104"/>
    <mergeCell ref="I104:J104"/>
    <mergeCell ref="K104:L104"/>
    <mergeCell ref="M104:N104"/>
    <mergeCell ref="M102:N102"/>
    <mergeCell ref="E99:F99"/>
    <mergeCell ref="G99:H99"/>
    <mergeCell ref="I99:J99"/>
    <mergeCell ref="K99:L99"/>
    <mergeCell ref="M99:N99"/>
    <mergeCell ref="E100:F100"/>
    <mergeCell ref="G100:H100"/>
    <mergeCell ref="I100:J100"/>
    <mergeCell ref="K100:L100"/>
    <mergeCell ref="M100:N100"/>
    <mergeCell ref="I101:J101"/>
    <mergeCell ref="K101:L101"/>
    <mergeCell ref="M101:N101"/>
    <mergeCell ref="M98:N98"/>
    <mergeCell ref="E95:F95"/>
    <mergeCell ref="G95:H95"/>
    <mergeCell ref="I95:J95"/>
    <mergeCell ref="K95:L95"/>
    <mergeCell ref="M95:N95"/>
    <mergeCell ref="E96:F96"/>
    <mergeCell ref="G96:H96"/>
    <mergeCell ref="I96:J96"/>
    <mergeCell ref="K96:L96"/>
    <mergeCell ref="M96:N96"/>
    <mergeCell ref="G97:H97"/>
    <mergeCell ref="I97:J97"/>
    <mergeCell ref="K97:L97"/>
    <mergeCell ref="M97:N97"/>
    <mergeCell ref="K94:L94"/>
    <mergeCell ref="M94:N94"/>
    <mergeCell ref="E87:F87"/>
    <mergeCell ref="G87:H87"/>
    <mergeCell ref="I87:J87"/>
    <mergeCell ref="K87:L87"/>
    <mergeCell ref="M87:N87"/>
    <mergeCell ref="E88:F88"/>
    <mergeCell ref="G88:H88"/>
    <mergeCell ref="I88:J88"/>
    <mergeCell ref="K88:L88"/>
    <mergeCell ref="M88:N88"/>
    <mergeCell ref="I90:J90"/>
    <mergeCell ref="K90:L90"/>
    <mergeCell ref="M90:N90"/>
    <mergeCell ref="I93:J93"/>
    <mergeCell ref="K93:L93"/>
    <mergeCell ref="M93:N93"/>
    <mergeCell ref="I91:J91"/>
    <mergeCell ref="K91:L91"/>
    <mergeCell ref="M91:N91"/>
    <mergeCell ref="I92:J92"/>
    <mergeCell ref="K92:L92"/>
    <mergeCell ref="M92:N92"/>
    <mergeCell ref="I83:J83"/>
    <mergeCell ref="K83:L83"/>
    <mergeCell ref="I80:J80"/>
    <mergeCell ref="K80:L80"/>
    <mergeCell ref="M80:N80"/>
    <mergeCell ref="E81:F81"/>
    <mergeCell ref="G81:H81"/>
    <mergeCell ref="I81:J81"/>
    <mergeCell ref="K81:L81"/>
    <mergeCell ref="M81:N81"/>
    <mergeCell ref="C78:N78"/>
    <mergeCell ref="E79:F79"/>
    <mergeCell ref="G79:H79"/>
    <mergeCell ref="I79:J79"/>
    <mergeCell ref="K79:L79"/>
    <mergeCell ref="M79:N79"/>
    <mergeCell ref="B79:C79"/>
    <mergeCell ref="B80:C80"/>
    <mergeCell ref="E80:F80"/>
    <mergeCell ref="G80:H80"/>
    <mergeCell ref="A73:L73"/>
    <mergeCell ref="M73:N73"/>
    <mergeCell ref="A75:N75"/>
    <mergeCell ref="E77:F77"/>
    <mergeCell ref="G77:H77"/>
    <mergeCell ref="I77:J77"/>
    <mergeCell ref="K77:L77"/>
    <mergeCell ref="M77:N77"/>
    <mergeCell ref="B76:C76"/>
    <mergeCell ref="E68:L68"/>
    <mergeCell ref="M68:N68"/>
    <mergeCell ref="E65:L65"/>
    <mergeCell ref="M65:N65"/>
    <mergeCell ref="E66:L66"/>
    <mergeCell ref="M66:N66"/>
    <mergeCell ref="E71:L71"/>
    <mergeCell ref="M71:N71"/>
    <mergeCell ref="E72:L72"/>
    <mergeCell ref="M72:N72"/>
    <mergeCell ref="E69:L69"/>
    <mergeCell ref="M69:N69"/>
    <mergeCell ref="E70:L70"/>
    <mergeCell ref="M70:N70"/>
    <mergeCell ref="E63:L63"/>
    <mergeCell ref="M63:N63"/>
    <mergeCell ref="E64:L64"/>
    <mergeCell ref="M64:N64"/>
    <mergeCell ref="E61:L61"/>
    <mergeCell ref="M61:N61"/>
    <mergeCell ref="E62:L62"/>
    <mergeCell ref="M62:N62"/>
    <mergeCell ref="E67:L67"/>
    <mergeCell ref="M67:N67"/>
    <mergeCell ref="A56:L56"/>
    <mergeCell ref="M56:N56"/>
    <mergeCell ref="A57:N57"/>
    <mergeCell ref="A58:L58"/>
    <mergeCell ref="M58:N58"/>
    <mergeCell ref="A60:N60"/>
    <mergeCell ref="A55:D55"/>
    <mergeCell ref="E55:F55"/>
    <mergeCell ref="G55:H55"/>
    <mergeCell ref="I55:J55"/>
    <mergeCell ref="K55:L55"/>
    <mergeCell ref="M55:N55"/>
    <mergeCell ref="A54:D54"/>
    <mergeCell ref="E54:F54"/>
    <mergeCell ref="G54:H54"/>
    <mergeCell ref="I54:J54"/>
    <mergeCell ref="K54:L54"/>
    <mergeCell ref="M54:N54"/>
    <mergeCell ref="A53:D53"/>
    <mergeCell ref="E53:F53"/>
    <mergeCell ref="G53:H53"/>
    <mergeCell ref="I53:J53"/>
    <mergeCell ref="K53:L53"/>
    <mergeCell ref="M53:N53"/>
    <mergeCell ref="A52:D52"/>
    <mergeCell ref="E52:F52"/>
    <mergeCell ref="G52:H52"/>
    <mergeCell ref="I52:J52"/>
    <mergeCell ref="K52:L52"/>
    <mergeCell ref="M52:N52"/>
    <mergeCell ref="A51:D51"/>
    <mergeCell ref="E51:F51"/>
    <mergeCell ref="G51:H51"/>
    <mergeCell ref="I51:J51"/>
    <mergeCell ref="K51:L51"/>
    <mergeCell ref="M51:N51"/>
    <mergeCell ref="A50:D50"/>
    <mergeCell ref="E50:F50"/>
    <mergeCell ref="G50:H50"/>
    <mergeCell ref="I50:J50"/>
    <mergeCell ref="K50:L50"/>
    <mergeCell ref="M50:N50"/>
    <mergeCell ref="A47:L47"/>
    <mergeCell ref="M47:N47"/>
    <mergeCell ref="A48:N48"/>
    <mergeCell ref="A49:D49"/>
    <mergeCell ref="E49:H49"/>
    <mergeCell ref="I49:L49"/>
    <mergeCell ref="M49:N49"/>
    <mergeCell ref="A46:D46"/>
    <mergeCell ref="E46:F46"/>
    <mergeCell ref="G46:H46"/>
    <mergeCell ref="I46:J46"/>
    <mergeCell ref="K46:L46"/>
    <mergeCell ref="M46:N46"/>
    <mergeCell ref="A45:D45"/>
    <mergeCell ref="E45:F45"/>
    <mergeCell ref="G45:H45"/>
    <mergeCell ref="I45:J45"/>
    <mergeCell ref="K45:L45"/>
    <mergeCell ref="M45:N45"/>
    <mergeCell ref="A44:D44"/>
    <mergeCell ref="E44:F44"/>
    <mergeCell ref="G44:H44"/>
    <mergeCell ref="I44:J44"/>
    <mergeCell ref="K44:L44"/>
    <mergeCell ref="M44:N44"/>
    <mergeCell ref="A41:L41"/>
    <mergeCell ref="M41:N41"/>
    <mergeCell ref="A42:N42"/>
    <mergeCell ref="A43:D43"/>
    <mergeCell ref="E43:H43"/>
    <mergeCell ref="I43:L43"/>
    <mergeCell ref="M43:N43"/>
    <mergeCell ref="A40:D40"/>
    <mergeCell ref="E40:F40"/>
    <mergeCell ref="G40:H40"/>
    <mergeCell ref="I40:J40"/>
    <mergeCell ref="K40:L40"/>
    <mergeCell ref="M40:N40"/>
    <mergeCell ref="A39:D39"/>
    <mergeCell ref="E39:F39"/>
    <mergeCell ref="G39:H39"/>
    <mergeCell ref="I39:J39"/>
    <mergeCell ref="K39:L39"/>
    <mergeCell ref="M39:N39"/>
    <mergeCell ref="A38:D38"/>
    <mergeCell ref="E38:F38"/>
    <mergeCell ref="G38:H38"/>
    <mergeCell ref="I38:J38"/>
    <mergeCell ref="K38:L38"/>
    <mergeCell ref="M38:N38"/>
    <mergeCell ref="A35:L35"/>
    <mergeCell ref="M35:N35"/>
    <mergeCell ref="A36:N36"/>
    <mergeCell ref="A37:D37"/>
    <mergeCell ref="E37:H37"/>
    <mergeCell ref="I37:L37"/>
    <mergeCell ref="M37:N37"/>
    <mergeCell ref="A34:D34"/>
    <mergeCell ref="E34:F34"/>
    <mergeCell ref="G34:H34"/>
    <mergeCell ref="I34:J34"/>
    <mergeCell ref="K34:L34"/>
    <mergeCell ref="M34:N34"/>
    <mergeCell ref="A33:D33"/>
    <mergeCell ref="E33:F33"/>
    <mergeCell ref="G33:H33"/>
    <mergeCell ref="I33:J33"/>
    <mergeCell ref="K33:L33"/>
    <mergeCell ref="M33:N33"/>
    <mergeCell ref="A32:D32"/>
    <mergeCell ref="E32:F32"/>
    <mergeCell ref="G32:H32"/>
    <mergeCell ref="I32:J32"/>
    <mergeCell ref="K32:L32"/>
    <mergeCell ref="M32:N32"/>
    <mergeCell ref="A31:D31"/>
    <mergeCell ref="E31:F31"/>
    <mergeCell ref="G31:H31"/>
    <mergeCell ref="I31:J31"/>
    <mergeCell ref="K31:L31"/>
    <mergeCell ref="M31:N31"/>
    <mergeCell ref="A30:D30"/>
    <mergeCell ref="E30:F30"/>
    <mergeCell ref="G30:H30"/>
    <mergeCell ref="I30:J30"/>
    <mergeCell ref="K30:L30"/>
    <mergeCell ref="M30:N30"/>
    <mergeCell ref="A29:D29"/>
    <mergeCell ref="E29:F29"/>
    <mergeCell ref="G29:H29"/>
    <mergeCell ref="I29:J29"/>
    <mergeCell ref="K29:L29"/>
    <mergeCell ref="M29:N29"/>
    <mergeCell ref="M24:N24"/>
    <mergeCell ref="A25:L25"/>
    <mergeCell ref="M25:N25"/>
    <mergeCell ref="A27:L27"/>
    <mergeCell ref="M27:N27"/>
    <mergeCell ref="A28:D28"/>
    <mergeCell ref="E28:H28"/>
    <mergeCell ref="I28:L28"/>
    <mergeCell ref="M28:N28"/>
    <mergeCell ref="A23:L23"/>
    <mergeCell ref="A24:D24"/>
    <mergeCell ref="E24:F24"/>
    <mergeCell ref="G24:H24"/>
    <mergeCell ref="I24:J24"/>
    <mergeCell ref="K24:L24"/>
    <mergeCell ref="A22:D22"/>
    <mergeCell ref="E22:F22"/>
    <mergeCell ref="G22:H22"/>
    <mergeCell ref="I22:J22"/>
    <mergeCell ref="K22:L22"/>
    <mergeCell ref="M22:N22"/>
    <mergeCell ref="A21:D21"/>
    <mergeCell ref="E21:F21"/>
    <mergeCell ref="G21:H21"/>
    <mergeCell ref="I21:J21"/>
    <mergeCell ref="K21:L21"/>
    <mergeCell ref="M21:N21"/>
    <mergeCell ref="A20:D20"/>
    <mergeCell ref="E20:F20"/>
    <mergeCell ref="G20:H20"/>
    <mergeCell ref="I20:J20"/>
    <mergeCell ref="K20:L20"/>
    <mergeCell ref="M20:N20"/>
    <mergeCell ref="A19:D19"/>
    <mergeCell ref="E19:F19"/>
    <mergeCell ref="G19:H19"/>
    <mergeCell ref="I19:J19"/>
    <mergeCell ref="K19:L19"/>
    <mergeCell ref="M19:N19"/>
    <mergeCell ref="A18:D18"/>
    <mergeCell ref="E18:F18"/>
    <mergeCell ref="G18:H18"/>
    <mergeCell ref="I18:J18"/>
    <mergeCell ref="K18:L18"/>
    <mergeCell ref="M18:N18"/>
    <mergeCell ref="A2:I2"/>
    <mergeCell ref="K2:N2"/>
    <mergeCell ref="A4:N4"/>
    <mergeCell ref="A5:D5"/>
    <mergeCell ref="E5:I5"/>
    <mergeCell ref="J5:N5"/>
    <mergeCell ref="A10:D10"/>
    <mergeCell ref="E10:I10"/>
    <mergeCell ref="J10:N10"/>
    <mergeCell ref="A8:D8"/>
    <mergeCell ref="E8:I8"/>
    <mergeCell ref="J8:N8"/>
    <mergeCell ref="A9:D9"/>
    <mergeCell ref="E9:I9"/>
    <mergeCell ref="J9:N9"/>
    <mergeCell ref="A6:D6"/>
    <mergeCell ref="E6:I6"/>
    <mergeCell ref="J6:N6"/>
    <mergeCell ref="A7:D7"/>
    <mergeCell ref="E7:I7"/>
    <mergeCell ref="J7:N7"/>
    <mergeCell ref="A11:D11"/>
    <mergeCell ref="E11:I11"/>
    <mergeCell ref="J11:N11"/>
    <mergeCell ref="A17:D17"/>
    <mergeCell ref="E17:F17"/>
    <mergeCell ref="G17:H17"/>
    <mergeCell ref="I17:J17"/>
    <mergeCell ref="K17:L17"/>
    <mergeCell ref="M17:N17"/>
    <mergeCell ref="A14:L14"/>
    <mergeCell ref="A15:D15"/>
    <mergeCell ref="E15:H15"/>
    <mergeCell ref="I15:L15"/>
    <mergeCell ref="M15:N15"/>
    <mergeCell ref="E16:F16"/>
    <mergeCell ref="G16:H16"/>
    <mergeCell ref="I16:J16"/>
    <mergeCell ref="K16:L16"/>
  </mergeCells>
  <dataValidations count="1">
    <dataValidation allowBlank="1" showInputMessage="1" showErrorMessage="1" sqref="G50:H55 G44:H46 K44:L46 K38:L40 G38:H40 K29:L34" xr:uid="{00000000-0002-0000-0200-000000000000}"/>
  </dataValidations>
  <pageMargins left="0.43307086614173229" right="0.23622047244094491" top="0.27559055118110237" bottom="0.27559055118110237" header="0.31496062992125984" footer="0.27559055118110237"/>
  <pageSetup paperSize="9" scale="70" fitToHeight="2" orientation="portrait"/>
  <headerFooter>
    <oddHeader>&amp;RPage &amp;P</oddHeader>
  </headerFooter>
  <rowBreaks count="1" manualBreakCount="1">
    <brk id="59" max="16383" man="1"/>
  </rowBreaks>
  <ignoredErrors>
    <ignoredError sqref="K17:L22 G17" formulaRange="1"/>
    <ignoredError sqref="I2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'C:\Users\Fiona\AppData\Local\Microsoft\Windows\Temporary Internet Files\Content.Outlook\ID01X2VC\[Statement of Position.xlsx]Lookup'!#REF!</xm:f>
          </x14:formula1>
          <xm:sqref>M16:N16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view="pageLayout" workbookViewId="0">
      <selection activeCell="E19" sqref="E19"/>
    </sheetView>
  </sheetViews>
  <sheetFormatPr defaultColWidth="8.85546875" defaultRowHeight="15" x14ac:dyDescent="0.25"/>
  <cols>
    <col min="1" max="1" width="11.28515625" customWidth="1"/>
    <col min="2" max="2" width="14.28515625" customWidth="1"/>
    <col min="3" max="3" width="41.140625" customWidth="1"/>
    <col min="4" max="4" width="33.42578125" customWidth="1"/>
    <col min="5" max="5" width="35.85546875" customWidth="1"/>
  </cols>
  <sheetData>
    <row r="1" spans="1:5" x14ac:dyDescent="0.25">
      <c r="A1" s="51" t="s">
        <v>66</v>
      </c>
      <c r="B1" s="51" t="s">
        <v>160</v>
      </c>
      <c r="C1" s="51" t="s">
        <v>161</v>
      </c>
      <c r="D1" s="51" t="s">
        <v>162</v>
      </c>
      <c r="E1" s="51" t="s">
        <v>163</v>
      </c>
    </row>
    <row r="2" spans="1:5" ht="30" x14ac:dyDescent="0.25">
      <c r="A2" s="52">
        <v>41859</v>
      </c>
      <c r="B2" s="52" t="s">
        <v>164</v>
      </c>
      <c r="C2" s="53" t="s">
        <v>165</v>
      </c>
      <c r="D2" s="53" t="s">
        <v>166</v>
      </c>
      <c r="E2" s="53" t="s">
        <v>187</v>
      </c>
    </row>
    <row r="3" spans="1:5" x14ac:dyDescent="0.25">
      <c r="A3" s="54">
        <v>41859</v>
      </c>
      <c r="B3" s="54" t="s">
        <v>164</v>
      </c>
      <c r="C3" s="55" t="s">
        <v>182</v>
      </c>
      <c r="D3" s="55" t="s">
        <v>167</v>
      </c>
      <c r="E3" s="55" t="s">
        <v>180</v>
      </c>
    </row>
    <row r="4" spans="1:5" x14ac:dyDescent="0.25">
      <c r="A4" s="54">
        <v>41859</v>
      </c>
      <c r="B4" s="54" t="s">
        <v>164</v>
      </c>
      <c r="C4" s="55" t="s">
        <v>177</v>
      </c>
      <c r="D4" s="55" t="s">
        <v>178</v>
      </c>
      <c r="E4" s="55" t="s">
        <v>180</v>
      </c>
    </row>
    <row r="5" spans="1:5" x14ac:dyDescent="0.25">
      <c r="A5" s="54">
        <v>41859</v>
      </c>
      <c r="B5" s="54" t="s">
        <v>168</v>
      </c>
      <c r="C5" s="55" t="s">
        <v>175</v>
      </c>
      <c r="D5" s="55" t="s">
        <v>176</v>
      </c>
      <c r="E5" s="55" t="s">
        <v>180</v>
      </c>
    </row>
    <row r="6" spans="1:5" x14ac:dyDescent="0.25">
      <c r="A6" s="54">
        <v>41859</v>
      </c>
      <c r="B6" s="54" t="s">
        <v>168</v>
      </c>
      <c r="C6" s="55" t="s">
        <v>169</v>
      </c>
      <c r="D6" s="55" t="s">
        <v>170</v>
      </c>
      <c r="E6" s="55" t="s">
        <v>188</v>
      </c>
    </row>
    <row r="7" spans="1:5" x14ac:dyDescent="0.25">
      <c r="A7" s="54">
        <v>41859</v>
      </c>
      <c r="B7" s="54" t="s">
        <v>168</v>
      </c>
      <c r="C7" s="55" t="s">
        <v>171</v>
      </c>
      <c r="D7" s="55" t="s">
        <v>170</v>
      </c>
      <c r="E7" s="55" t="s">
        <v>180</v>
      </c>
    </row>
    <row r="8" spans="1:5" x14ac:dyDescent="0.25">
      <c r="A8" s="54">
        <v>41859</v>
      </c>
      <c r="B8" s="54" t="s">
        <v>168</v>
      </c>
      <c r="C8" s="55" t="s">
        <v>186</v>
      </c>
      <c r="D8" s="55" t="s">
        <v>170</v>
      </c>
      <c r="E8" s="55" t="s">
        <v>180</v>
      </c>
    </row>
    <row r="9" spans="1:5" ht="30" x14ac:dyDescent="0.25">
      <c r="A9" s="54">
        <v>41859</v>
      </c>
      <c r="B9" s="54" t="s">
        <v>168</v>
      </c>
      <c r="C9" s="55" t="s">
        <v>172</v>
      </c>
      <c r="D9" s="55" t="s">
        <v>179</v>
      </c>
      <c r="E9" s="55" t="s">
        <v>181</v>
      </c>
    </row>
    <row r="10" spans="1:5" x14ac:dyDescent="0.25">
      <c r="A10" s="54">
        <v>41859</v>
      </c>
      <c r="B10" s="54" t="s">
        <v>164</v>
      </c>
      <c r="C10" s="55" t="s">
        <v>173</v>
      </c>
      <c r="D10" s="55" t="s">
        <v>174</v>
      </c>
      <c r="E10" s="55" t="s">
        <v>180</v>
      </c>
    </row>
    <row r="11" spans="1:5" ht="30" x14ac:dyDescent="0.25">
      <c r="A11" s="54">
        <v>41883</v>
      </c>
      <c r="B11" s="54" t="s">
        <v>168</v>
      </c>
      <c r="C11" s="55" t="s">
        <v>195</v>
      </c>
      <c r="D11" s="55" t="s">
        <v>194</v>
      </c>
      <c r="E11" s="55" t="s">
        <v>180</v>
      </c>
    </row>
    <row r="12" spans="1:5" x14ac:dyDescent="0.25">
      <c r="A12" s="54">
        <v>41883</v>
      </c>
      <c r="B12" s="54" t="s">
        <v>160</v>
      </c>
      <c r="C12" s="55" t="s">
        <v>192</v>
      </c>
      <c r="D12" s="55" t="s">
        <v>193</v>
      </c>
      <c r="E12" s="55" t="s">
        <v>180</v>
      </c>
    </row>
    <row r="13" spans="1:5" ht="30" x14ac:dyDescent="0.25">
      <c r="A13" s="54">
        <v>41886</v>
      </c>
      <c r="B13" s="54" t="s">
        <v>160</v>
      </c>
      <c r="C13" s="55" t="s">
        <v>196</v>
      </c>
      <c r="D13" s="55" t="s">
        <v>197</v>
      </c>
      <c r="E13" s="55" t="s">
        <v>200</v>
      </c>
    </row>
    <row r="14" spans="1:5" x14ac:dyDescent="0.25">
      <c r="A14" s="54"/>
      <c r="B14" s="54"/>
      <c r="C14" s="55"/>
      <c r="D14" s="55"/>
      <c r="E14" s="55"/>
    </row>
    <row r="15" spans="1:5" x14ac:dyDescent="0.25">
      <c r="A15" s="54"/>
      <c r="B15" s="54"/>
      <c r="C15" s="55"/>
      <c r="D15" s="55"/>
      <c r="E15" s="55"/>
    </row>
    <row r="16" spans="1:5" x14ac:dyDescent="0.25">
      <c r="C16" s="60"/>
      <c r="D16" s="60"/>
      <c r="E16" s="60"/>
    </row>
  </sheetData>
  <phoneticPr fontId="25" type="noConversion"/>
  <printOptions gridLines="1"/>
  <pageMargins left="0.59055118110236227" right="0.39370078740157483" top="0.74803149606299213" bottom="0.74803149606299213" header="0.31496062992125984" footer="0.31496062992125984"/>
  <pageSetup paperSize="9" orientation="landscape" r:id="rId1"/>
  <headerFooter>
    <oddHeader>&amp;CUpdate history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32"/>
  <sheetViews>
    <sheetView topLeftCell="A118" workbookViewId="0">
      <selection activeCell="K11" sqref="K11:K12"/>
    </sheetView>
  </sheetViews>
  <sheetFormatPr defaultColWidth="8.85546875" defaultRowHeight="15" x14ac:dyDescent="0.25"/>
  <cols>
    <col min="1" max="1" width="33.140625" customWidth="1"/>
    <col min="2" max="2" width="12.85546875" customWidth="1"/>
    <col min="3" max="3" width="10.28515625" customWidth="1"/>
    <col min="4" max="4" width="13.42578125" customWidth="1"/>
    <col min="5" max="5" width="12.42578125" style="61" customWidth="1"/>
    <col min="6" max="6" width="11.140625" customWidth="1"/>
    <col min="7" max="7" width="10.42578125" bestFit="1" customWidth="1"/>
    <col min="8" max="8" width="15.28515625" customWidth="1"/>
    <col min="10" max="10" width="10.7109375" customWidth="1"/>
    <col min="11" max="11" width="11.140625" customWidth="1"/>
    <col min="13" max="13" width="7.28515625" customWidth="1"/>
    <col min="14" max="14" width="15.85546875" customWidth="1"/>
    <col min="16" max="16" width="3" customWidth="1"/>
    <col min="17" max="17" width="11.42578125" bestFit="1" customWidth="1"/>
  </cols>
  <sheetData>
    <row r="1" spans="1:8" x14ac:dyDescent="0.25">
      <c r="A1" t="s">
        <v>198</v>
      </c>
      <c r="B1" s="315" t="s">
        <v>31</v>
      </c>
      <c r="C1" s="316"/>
      <c r="D1" s="317"/>
      <c r="E1" s="315" t="s">
        <v>7</v>
      </c>
      <c r="F1" s="316"/>
      <c r="G1" s="317"/>
      <c r="H1" s="51" t="s">
        <v>138</v>
      </c>
    </row>
    <row r="2" spans="1:8" x14ac:dyDescent="0.25">
      <c r="B2" t="s">
        <v>201</v>
      </c>
      <c r="C2" t="s">
        <v>199</v>
      </c>
      <c r="D2" t="s">
        <v>202</v>
      </c>
      <c r="E2" t="s">
        <v>201</v>
      </c>
      <c r="F2" t="s">
        <v>199</v>
      </c>
      <c r="G2" t="s">
        <v>202</v>
      </c>
    </row>
    <row r="3" spans="1:8" x14ac:dyDescent="0.25">
      <c r="A3" t="s">
        <v>0</v>
      </c>
      <c r="B3" s="70">
        <v>300</v>
      </c>
      <c r="C3" t="s">
        <v>189</v>
      </c>
      <c r="D3" s="62">
        <f>B3*2</f>
        <v>600</v>
      </c>
      <c r="E3" s="70">
        <v>700</v>
      </c>
      <c r="F3" t="s">
        <v>189</v>
      </c>
      <c r="G3" s="62">
        <f>E3*2</f>
        <v>1400</v>
      </c>
    </row>
    <row r="4" spans="1:8" x14ac:dyDescent="0.25">
      <c r="A4" t="s">
        <v>1</v>
      </c>
      <c r="B4" s="70">
        <v>301</v>
      </c>
      <c r="C4" t="s">
        <v>190</v>
      </c>
      <c r="D4" s="62">
        <f>B4</f>
        <v>301</v>
      </c>
      <c r="E4" s="70">
        <v>701</v>
      </c>
      <c r="F4" t="s">
        <v>190</v>
      </c>
      <c r="G4" s="62">
        <f>E4</f>
        <v>701</v>
      </c>
    </row>
    <row r="5" spans="1:8" x14ac:dyDescent="0.25">
      <c r="A5" t="s">
        <v>2</v>
      </c>
      <c r="B5" s="70">
        <v>302</v>
      </c>
      <c r="C5" t="s">
        <v>191</v>
      </c>
      <c r="D5" s="62">
        <f>B5*12/26</f>
        <v>139.38461538461539</v>
      </c>
      <c r="E5" s="70">
        <v>702</v>
      </c>
      <c r="F5" t="s">
        <v>191</v>
      </c>
      <c r="G5" s="62">
        <f>E5*12/26</f>
        <v>324</v>
      </c>
    </row>
    <row r="6" spans="1:8" x14ac:dyDescent="0.25">
      <c r="A6" t="s">
        <v>3</v>
      </c>
      <c r="B6" s="70">
        <v>303</v>
      </c>
      <c r="C6" t="s">
        <v>158</v>
      </c>
      <c r="D6" s="62">
        <f>B6*4/26</f>
        <v>46.615384615384613</v>
      </c>
      <c r="E6" s="70">
        <v>703</v>
      </c>
      <c r="F6" t="s">
        <v>158</v>
      </c>
      <c r="G6" s="62">
        <f>E6*4/26</f>
        <v>108.15384615384616</v>
      </c>
    </row>
    <row r="7" spans="1:8" x14ac:dyDescent="0.25">
      <c r="A7" t="s">
        <v>4</v>
      </c>
      <c r="B7" s="70">
        <v>304</v>
      </c>
      <c r="C7" t="s">
        <v>189</v>
      </c>
      <c r="D7" s="62">
        <f>B7*2</f>
        <v>608</v>
      </c>
      <c r="E7" s="70">
        <v>704</v>
      </c>
      <c r="F7" t="s">
        <v>189</v>
      </c>
      <c r="G7" s="62">
        <f>E7*2</f>
        <v>1408</v>
      </c>
    </row>
    <row r="8" spans="1:8" x14ac:dyDescent="0.25">
      <c r="A8" t="s">
        <v>5</v>
      </c>
      <c r="B8" s="70">
        <v>305</v>
      </c>
      <c r="C8" t="s">
        <v>190</v>
      </c>
      <c r="D8" s="64">
        <f>B8</f>
        <v>305</v>
      </c>
      <c r="E8" s="70">
        <v>705</v>
      </c>
      <c r="F8" t="s">
        <v>190</v>
      </c>
      <c r="G8" s="64">
        <f>E8</f>
        <v>705</v>
      </c>
    </row>
    <row r="9" spans="1:8" x14ac:dyDescent="0.25">
      <c r="D9" s="62">
        <f>SUM(D3:D8)</f>
        <v>2000</v>
      </c>
      <c r="E9"/>
      <c r="G9" s="62">
        <f>SUM(G3:G8)</f>
        <v>4646.1538461538457</v>
      </c>
      <c r="H9" s="66">
        <f>D9+G9</f>
        <v>6646.1538461538457</v>
      </c>
    </row>
    <row r="10" spans="1:8" x14ac:dyDescent="0.25">
      <c r="A10" t="s">
        <v>203</v>
      </c>
    </row>
    <row r="11" spans="1:8" x14ac:dyDescent="0.25">
      <c r="A11" t="s">
        <v>90</v>
      </c>
    </row>
    <row r="12" spans="1:8" x14ac:dyDescent="0.25">
      <c r="A12" t="s">
        <v>88</v>
      </c>
      <c r="B12" s="69">
        <v>1</v>
      </c>
      <c r="C12" t="s">
        <v>189</v>
      </c>
      <c r="D12" s="62">
        <f>B12*2</f>
        <v>2</v>
      </c>
      <c r="E12" s="70">
        <v>54</v>
      </c>
      <c r="F12" t="s">
        <v>189</v>
      </c>
      <c r="G12" s="62">
        <f>E12*2</f>
        <v>108</v>
      </c>
      <c r="H12" s="66"/>
    </row>
    <row r="13" spans="1:8" x14ac:dyDescent="0.25">
      <c r="A13" t="s">
        <v>89</v>
      </c>
      <c r="B13" s="69">
        <v>2</v>
      </c>
      <c r="C13" t="s">
        <v>190</v>
      </c>
      <c r="D13" s="62">
        <f>B13</f>
        <v>2</v>
      </c>
      <c r="E13" s="70">
        <v>55</v>
      </c>
      <c r="F13" t="s">
        <v>190</v>
      </c>
      <c r="G13" s="62">
        <f>E13</f>
        <v>55</v>
      </c>
    </row>
    <row r="14" spans="1:8" x14ac:dyDescent="0.25">
      <c r="A14" t="s">
        <v>9</v>
      </c>
      <c r="B14" s="69">
        <v>3</v>
      </c>
      <c r="C14" t="s">
        <v>191</v>
      </c>
      <c r="D14" s="62">
        <f>B14*12/26</f>
        <v>1.3846153846153846</v>
      </c>
      <c r="E14" s="70">
        <v>56</v>
      </c>
      <c r="F14" t="s">
        <v>191</v>
      </c>
      <c r="G14" s="62">
        <f>E14*12/26</f>
        <v>25.846153846153847</v>
      </c>
      <c r="H14" s="66"/>
    </row>
    <row r="15" spans="1:8" x14ac:dyDescent="0.25">
      <c r="A15" t="s">
        <v>94</v>
      </c>
      <c r="B15" s="70"/>
      <c r="D15" s="62"/>
      <c r="E15" s="69"/>
    </row>
    <row r="16" spans="1:8" x14ac:dyDescent="0.25">
      <c r="A16" s="68" t="s">
        <v>92</v>
      </c>
      <c r="B16" s="69">
        <v>4</v>
      </c>
      <c r="C16" t="s">
        <v>158</v>
      </c>
      <c r="D16" s="62">
        <f>B16*4/26</f>
        <v>0.61538461538461542</v>
      </c>
      <c r="E16" s="70">
        <v>57</v>
      </c>
      <c r="F16" t="s">
        <v>158</v>
      </c>
      <c r="G16" s="62">
        <f>E16*4/26</f>
        <v>8.7692307692307701</v>
      </c>
    </row>
    <row r="17" spans="1:7" x14ac:dyDescent="0.25">
      <c r="A17" s="68" t="s">
        <v>91</v>
      </c>
      <c r="B17" s="69">
        <v>5</v>
      </c>
      <c r="C17" t="s">
        <v>189</v>
      </c>
      <c r="D17" s="62">
        <f>B17*2</f>
        <v>10</v>
      </c>
      <c r="E17" s="70">
        <v>58</v>
      </c>
      <c r="F17" t="s">
        <v>189</v>
      </c>
      <c r="G17" s="62">
        <f>E17*2</f>
        <v>116</v>
      </c>
    </row>
    <row r="18" spans="1:7" x14ac:dyDescent="0.25">
      <c r="A18" s="68" t="s">
        <v>93</v>
      </c>
      <c r="B18" s="69">
        <v>6</v>
      </c>
      <c r="C18" t="s">
        <v>190</v>
      </c>
      <c r="D18" s="62">
        <f>B18</f>
        <v>6</v>
      </c>
      <c r="E18" s="70">
        <v>59</v>
      </c>
      <c r="F18" t="s">
        <v>190</v>
      </c>
      <c r="G18" s="62">
        <f>E18</f>
        <v>59</v>
      </c>
    </row>
    <row r="19" spans="1:7" x14ac:dyDescent="0.25">
      <c r="A19" t="s">
        <v>95</v>
      </c>
      <c r="B19" s="70"/>
      <c r="E19" s="69"/>
    </row>
    <row r="20" spans="1:7" x14ac:dyDescent="0.25">
      <c r="A20" s="68" t="s">
        <v>96</v>
      </c>
      <c r="B20" s="69">
        <v>7</v>
      </c>
      <c r="C20" t="s">
        <v>191</v>
      </c>
      <c r="D20" s="62">
        <f>B20*12/26</f>
        <v>3.2307692307692308</v>
      </c>
      <c r="E20" s="70">
        <v>60</v>
      </c>
      <c r="F20" t="s">
        <v>191</v>
      </c>
      <c r="G20" s="62">
        <f>E20*12/26</f>
        <v>27.692307692307693</v>
      </c>
    </row>
    <row r="21" spans="1:7" x14ac:dyDescent="0.25">
      <c r="A21" s="68" t="s">
        <v>97</v>
      </c>
      <c r="B21" s="69">
        <v>8</v>
      </c>
      <c r="C21" t="s">
        <v>158</v>
      </c>
      <c r="D21" s="62">
        <f>B21*4/26</f>
        <v>1.2307692307692308</v>
      </c>
      <c r="E21" s="70">
        <v>61</v>
      </c>
      <c r="F21" t="s">
        <v>158</v>
      </c>
      <c r="G21" s="62">
        <f>E21*4/26</f>
        <v>9.384615384615385</v>
      </c>
    </row>
    <row r="22" spans="1:7" x14ac:dyDescent="0.25">
      <c r="A22" s="68" t="s">
        <v>147</v>
      </c>
      <c r="B22" s="69">
        <v>9</v>
      </c>
      <c r="C22" t="s">
        <v>189</v>
      </c>
      <c r="D22" s="62">
        <f>B22*2</f>
        <v>18</v>
      </c>
      <c r="E22" s="70">
        <v>62</v>
      </c>
      <c r="F22" t="s">
        <v>189</v>
      </c>
      <c r="G22" s="62">
        <f>E22*2</f>
        <v>124</v>
      </c>
    </row>
    <row r="23" spans="1:7" x14ac:dyDescent="0.25">
      <c r="A23" s="68" t="s">
        <v>98</v>
      </c>
      <c r="B23" s="69">
        <v>10</v>
      </c>
      <c r="C23" t="s">
        <v>190</v>
      </c>
      <c r="D23" s="62">
        <f>B23</f>
        <v>10</v>
      </c>
      <c r="E23" s="70">
        <v>63</v>
      </c>
      <c r="F23" t="s">
        <v>190</v>
      </c>
      <c r="G23" s="62">
        <f>E23</f>
        <v>63</v>
      </c>
    </row>
    <row r="24" spans="1:7" x14ac:dyDescent="0.25">
      <c r="A24" t="s">
        <v>10</v>
      </c>
      <c r="B24" s="69">
        <v>11</v>
      </c>
      <c r="C24" t="s">
        <v>191</v>
      </c>
      <c r="D24" s="62">
        <f>B24*12/26</f>
        <v>5.0769230769230766</v>
      </c>
      <c r="E24" s="70">
        <v>64</v>
      </c>
      <c r="F24" t="s">
        <v>191</v>
      </c>
      <c r="G24" s="62">
        <f>E24*12/26</f>
        <v>29.53846153846154</v>
      </c>
    </row>
    <row r="25" spans="1:7" x14ac:dyDescent="0.25">
      <c r="A25" t="s">
        <v>131</v>
      </c>
      <c r="B25" s="69">
        <v>12</v>
      </c>
      <c r="C25" t="s">
        <v>158</v>
      </c>
      <c r="D25" s="62">
        <f>B25*4/26</f>
        <v>1.8461538461538463</v>
      </c>
      <c r="E25" s="70">
        <v>65</v>
      </c>
      <c r="F25" t="s">
        <v>158</v>
      </c>
      <c r="G25" s="62">
        <f>E25*4/26</f>
        <v>10</v>
      </c>
    </row>
    <row r="26" spans="1:7" x14ac:dyDescent="0.25">
      <c r="B26" s="61"/>
      <c r="D26" s="62"/>
    </row>
    <row r="27" spans="1:7" x14ac:dyDescent="0.25">
      <c r="A27" t="s">
        <v>14</v>
      </c>
      <c r="B27" s="61"/>
      <c r="D27" s="62"/>
    </row>
    <row r="28" spans="1:7" x14ac:dyDescent="0.25">
      <c r="A28" s="68" t="s">
        <v>101</v>
      </c>
      <c r="B28" s="69">
        <v>13</v>
      </c>
      <c r="C28" t="s">
        <v>189</v>
      </c>
      <c r="D28" s="62">
        <f>B28*2</f>
        <v>26</v>
      </c>
      <c r="E28" s="70">
        <v>66</v>
      </c>
      <c r="F28" t="s">
        <v>189</v>
      </c>
      <c r="G28" s="62">
        <f>E28*2</f>
        <v>132</v>
      </c>
    </row>
    <row r="29" spans="1:7" x14ac:dyDescent="0.25">
      <c r="A29" s="68" t="s">
        <v>99</v>
      </c>
      <c r="B29" s="69">
        <v>14</v>
      </c>
      <c r="C29" t="s">
        <v>190</v>
      </c>
      <c r="D29" s="62">
        <f>B29</f>
        <v>14</v>
      </c>
      <c r="E29" s="70">
        <v>67</v>
      </c>
      <c r="F29" t="s">
        <v>190</v>
      </c>
      <c r="G29" s="62">
        <f>E29</f>
        <v>67</v>
      </c>
    </row>
    <row r="30" spans="1:7" x14ac:dyDescent="0.25">
      <c r="A30" s="68" t="s">
        <v>149</v>
      </c>
      <c r="B30" s="69">
        <v>15</v>
      </c>
      <c r="C30" t="s">
        <v>191</v>
      </c>
      <c r="D30" s="62">
        <f>B30*12/26</f>
        <v>6.9230769230769234</v>
      </c>
      <c r="E30" s="70">
        <v>68</v>
      </c>
      <c r="F30" t="s">
        <v>191</v>
      </c>
      <c r="G30" s="62">
        <f>E30*12/26</f>
        <v>31.384615384615383</v>
      </c>
    </row>
    <row r="31" spans="1:7" x14ac:dyDescent="0.25">
      <c r="A31" s="68" t="s">
        <v>100</v>
      </c>
      <c r="B31" s="69">
        <v>16</v>
      </c>
      <c r="C31" t="s">
        <v>158</v>
      </c>
      <c r="D31" s="62">
        <f>B31*4/26</f>
        <v>2.4615384615384617</v>
      </c>
      <c r="E31" s="70">
        <v>69</v>
      </c>
      <c r="F31" t="s">
        <v>158</v>
      </c>
      <c r="G31" s="62">
        <f>E31*4/26</f>
        <v>10.615384615384615</v>
      </c>
    </row>
    <row r="32" spans="1:7" x14ac:dyDescent="0.25">
      <c r="A32" s="68" t="s">
        <v>103</v>
      </c>
      <c r="B32" s="69">
        <v>17</v>
      </c>
      <c r="C32" t="s">
        <v>189</v>
      </c>
      <c r="D32" s="62">
        <f>B32*2</f>
        <v>34</v>
      </c>
      <c r="E32" s="70">
        <v>70</v>
      </c>
      <c r="F32" t="s">
        <v>189</v>
      </c>
      <c r="G32" s="62">
        <f>E32*2</f>
        <v>140</v>
      </c>
    </row>
    <row r="33" spans="1:11" x14ac:dyDescent="0.25">
      <c r="A33" s="68" t="s">
        <v>150</v>
      </c>
      <c r="B33" s="69">
        <v>18</v>
      </c>
      <c r="C33" t="s">
        <v>190</v>
      </c>
      <c r="D33" s="62">
        <f>B33</f>
        <v>18</v>
      </c>
      <c r="E33" s="70">
        <v>71</v>
      </c>
      <c r="F33" t="s">
        <v>190</v>
      </c>
      <c r="G33" s="62">
        <f>E33</f>
        <v>71</v>
      </c>
    </row>
    <row r="34" spans="1:11" x14ac:dyDescent="0.25">
      <c r="A34" s="68" t="s">
        <v>102</v>
      </c>
      <c r="B34" s="69">
        <v>19</v>
      </c>
      <c r="C34" t="s">
        <v>191</v>
      </c>
      <c r="D34" s="62">
        <f>B34*12/26</f>
        <v>8.7692307692307701</v>
      </c>
      <c r="E34" s="70">
        <v>72</v>
      </c>
      <c r="F34" t="s">
        <v>191</v>
      </c>
      <c r="G34" s="62">
        <f>E34*12/26</f>
        <v>33.230769230769234</v>
      </c>
      <c r="K34" s="62"/>
    </row>
    <row r="35" spans="1:11" x14ac:dyDescent="0.25">
      <c r="A35" t="s">
        <v>15</v>
      </c>
      <c r="B35" s="69">
        <v>20</v>
      </c>
      <c r="C35" t="s">
        <v>158</v>
      </c>
      <c r="D35" s="62">
        <f>B35*4/26</f>
        <v>3.0769230769230771</v>
      </c>
      <c r="E35" s="70">
        <v>73</v>
      </c>
      <c r="F35" t="s">
        <v>158</v>
      </c>
      <c r="G35" s="62">
        <f>E35*4/26</f>
        <v>11.23076923076923</v>
      </c>
      <c r="K35" s="62"/>
    </row>
    <row r="36" spans="1:11" x14ac:dyDescent="0.25">
      <c r="A36" t="s">
        <v>11</v>
      </c>
      <c r="B36" s="69">
        <v>21</v>
      </c>
      <c r="C36" t="s">
        <v>189</v>
      </c>
      <c r="D36" s="62">
        <f>B36*2</f>
        <v>42</v>
      </c>
      <c r="E36" s="70">
        <v>74</v>
      </c>
      <c r="F36" t="s">
        <v>189</v>
      </c>
      <c r="G36" s="62">
        <f>E36*2</f>
        <v>148</v>
      </c>
    </row>
    <row r="37" spans="1:11" x14ac:dyDescent="0.25">
      <c r="B37" s="61"/>
      <c r="D37" s="62"/>
    </row>
    <row r="38" spans="1:11" x14ac:dyDescent="0.25">
      <c r="A38" t="s">
        <v>18</v>
      </c>
      <c r="B38" s="61"/>
      <c r="D38" s="62"/>
    </row>
    <row r="39" spans="1:11" x14ac:dyDescent="0.25">
      <c r="A39" s="68" t="s">
        <v>104</v>
      </c>
      <c r="B39" s="69">
        <v>22</v>
      </c>
      <c r="C39" t="s">
        <v>190</v>
      </c>
      <c r="D39" s="62">
        <f>B39</f>
        <v>22</v>
      </c>
      <c r="E39" s="70">
        <v>75</v>
      </c>
      <c r="F39" t="s">
        <v>190</v>
      </c>
      <c r="G39" s="63">
        <f>E39</f>
        <v>75</v>
      </c>
      <c r="K39" s="63"/>
    </row>
    <row r="40" spans="1:11" x14ac:dyDescent="0.25">
      <c r="A40" s="68" t="s">
        <v>105</v>
      </c>
      <c r="B40" s="69">
        <v>23</v>
      </c>
      <c r="C40" t="s">
        <v>191</v>
      </c>
      <c r="D40" s="62">
        <f>B40*12/26</f>
        <v>10.615384615384615</v>
      </c>
      <c r="E40" s="70">
        <v>76</v>
      </c>
      <c r="F40" t="s">
        <v>191</v>
      </c>
      <c r="G40" s="62">
        <f>E40*12/26</f>
        <v>35.07692307692308</v>
      </c>
      <c r="K40" s="62"/>
    </row>
    <row r="41" spans="1:11" x14ac:dyDescent="0.25">
      <c r="A41" s="68" t="s">
        <v>106</v>
      </c>
      <c r="B41" s="69">
        <v>24</v>
      </c>
      <c r="C41" t="s">
        <v>158</v>
      </c>
      <c r="D41" s="62">
        <f>B41*4/26</f>
        <v>3.6923076923076925</v>
      </c>
      <c r="E41" s="70">
        <v>77</v>
      </c>
      <c r="F41" t="s">
        <v>158</v>
      </c>
      <c r="G41" s="62">
        <f>E41*4/26</f>
        <v>11.846153846153847</v>
      </c>
      <c r="K41" s="62"/>
    </row>
    <row r="42" spans="1:11" x14ac:dyDescent="0.25">
      <c r="A42" s="68" t="s">
        <v>107</v>
      </c>
      <c r="B42" s="69">
        <v>25</v>
      </c>
      <c r="C42" t="s">
        <v>189</v>
      </c>
      <c r="D42" s="62">
        <f>B42*2</f>
        <v>50</v>
      </c>
      <c r="E42" s="70">
        <v>78</v>
      </c>
      <c r="F42" t="s">
        <v>189</v>
      </c>
      <c r="G42" s="62">
        <f>E42*2</f>
        <v>156</v>
      </c>
      <c r="K42" s="62"/>
    </row>
    <row r="43" spans="1:11" x14ac:dyDescent="0.25">
      <c r="A43" s="68" t="s">
        <v>108</v>
      </c>
      <c r="B43" s="69">
        <v>26</v>
      </c>
      <c r="C43" t="s">
        <v>190</v>
      </c>
      <c r="D43" s="62">
        <f>B43</f>
        <v>26</v>
      </c>
      <c r="E43" s="70">
        <v>79</v>
      </c>
      <c r="F43" t="s">
        <v>190</v>
      </c>
      <c r="G43" s="62">
        <f>E43</f>
        <v>79</v>
      </c>
      <c r="K43" s="62"/>
    </row>
    <row r="44" spans="1:11" x14ac:dyDescent="0.25">
      <c r="A44" s="68" t="s">
        <v>143</v>
      </c>
      <c r="B44" s="69">
        <v>27</v>
      </c>
      <c r="C44" t="s">
        <v>191</v>
      </c>
      <c r="D44" s="62">
        <f>B44*12/26</f>
        <v>12.461538461538462</v>
      </c>
      <c r="E44" s="70">
        <v>80</v>
      </c>
      <c r="F44" t="s">
        <v>191</v>
      </c>
      <c r="G44" s="62">
        <f>E44*12/26</f>
        <v>36.92307692307692</v>
      </c>
      <c r="K44" s="62"/>
    </row>
    <row r="45" spans="1:11" x14ac:dyDescent="0.25">
      <c r="A45" s="68" t="s">
        <v>109</v>
      </c>
      <c r="B45" s="69">
        <v>28</v>
      </c>
      <c r="C45" t="s">
        <v>158</v>
      </c>
      <c r="D45" s="62">
        <f>B45*4/26</f>
        <v>4.3076923076923075</v>
      </c>
      <c r="E45" s="70">
        <v>81</v>
      </c>
      <c r="F45" t="s">
        <v>158</v>
      </c>
      <c r="G45" s="62">
        <f>E45*4/26</f>
        <v>12.461538461538462</v>
      </c>
      <c r="K45" s="62"/>
    </row>
    <row r="46" spans="1:11" x14ac:dyDescent="0.25">
      <c r="A46" t="s">
        <v>19</v>
      </c>
      <c r="B46" s="69">
        <v>29</v>
      </c>
      <c r="C46" t="s">
        <v>189</v>
      </c>
      <c r="D46" s="62">
        <f>B46*2</f>
        <v>58</v>
      </c>
      <c r="E46" s="70">
        <v>82</v>
      </c>
      <c r="F46" t="s">
        <v>189</v>
      </c>
      <c r="G46" s="62">
        <f>E46*2</f>
        <v>164</v>
      </c>
      <c r="K46" s="62"/>
    </row>
    <row r="47" spans="1:11" x14ac:dyDescent="0.25">
      <c r="A47" t="s">
        <v>11</v>
      </c>
      <c r="B47" s="69">
        <v>30</v>
      </c>
      <c r="C47" t="s">
        <v>190</v>
      </c>
      <c r="D47" s="62">
        <f>B47</f>
        <v>30</v>
      </c>
      <c r="E47" s="70">
        <v>83</v>
      </c>
      <c r="F47" t="s">
        <v>190</v>
      </c>
      <c r="G47" s="62">
        <f>E47</f>
        <v>83</v>
      </c>
      <c r="K47" s="62"/>
    </row>
    <row r="48" spans="1:11" x14ac:dyDescent="0.25">
      <c r="B48" s="69"/>
      <c r="D48" s="62"/>
      <c r="E48" s="69"/>
    </row>
    <row r="49" spans="1:7" x14ac:dyDescent="0.25">
      <c r="A49" t="s">
        <v>21</v>
      </c>
      <c r="B49" s="69"/>
      <c r="D49" s="62"/>
      <c r="E49" s="69"/>
    </row>
    <row r="50" spans="1:7" x14ac:dyDescent="0.25">
      <c r="A50" s="68" t="s">
        <v>110</v>
      </c>
      <c r="B50" s="69">
        <v>31</v>
      </c>
      <c r="C50" t="s">
        <v>191</v>
      </c>
      <c r="D50" s="62">
        <f>B50*12/26</f>
        <v>14.307692307692308</v>
      </c>
      <c r="E50" s="70">
        <v>84</v>
      </c>
      <c r="F50" t="s">
        <v>191</v>
      </c>
      <c r="G50" s="62">
        <f>E50*12/26</f>
        <v>38.769230769230766</v>
      </c>
    </row>
    <row r="51" spans="1:7" x14ac:dyDescent="0.25">
      <c r="A51" s="68" t="s">
        <v>111</v>
      </c>
      <c r="B51" s="69">
        <v>32</v>
      </c>
      <c r="C51" t="s">
        <v>158</v>
      </c>
      <c r="D51" s="62">
        <f>B51*4/26</f>
        <v>4.9230769230769234</v>
      </c>
      <c r="E51" s="70">
        <v>85</v>
      </c>
      <c r="F51" t="s">
        <v>158</v>
      </c>
      <c r="G51" s="62">
        <f>E51*4/26</f>
        <v>13.076923076923077</v>
      </c>
    </row>
    <row r="52" spans="1:7" x14ac:dyDescent="0.25">
      <c r="A52" s="68" t="s">
        <v>112</v>
      </c>
      <c r="B52" s="69">
        <v>33</v>
      </c>
      <c r="C52" t="s">
        <v>189</v>
      </c>
      <c r="D52" s="62">
        <f>B52*2</f>
        <v>66</v>
      </c>
      <c r="E52" s="70">
        <v>86</v>
      </c>
      <c r="F52" t="s">
        <v>189</v>
      </c>
      <c r="G52" s="62">
        <f>E52*2</f>
        <v>172</v>
      </c>
    </row>
    <row r="53" spans="1:7" x14ac:dyDescent="0.25">
      <c r="A53" s="68" t="s">
        <v>11</v>
      </c>
      <c r="B53" s="69">
        <v>34</v>
      </c>
      <c r="C53" t="s">
        <v>190</v>
      </c>
      <c r="D53" s="62">
        <f>B53</f>
        <v>34</v>
      </c>
      <c r="E53" s="70">
        <v>87</v>
      </c>
      <c r="F53" t="s">
        <v>190</v>
      </c>
      <c r="G53" s="62">
        <f>E53</f>
        <v>87</v>
      </c>
    </row>
    <row r="54" spans="1:7" x14ac:dyDescent="0.25">
      <c r="A54" t="s">
        <v>113</v>
      </c>
      <c r="B54" s="69"/>
      <c r="D54" s="62"/>
      <c r="E54" s="69"/>
    </row>
    <row r="55" spans="1:7" x14ac:dyDescent="0.25">
      <c r="A55" s="68" t="s">
        <v>114</v>
      </c>
      <c r="B55" s="69">
        <v>35</v>
      </c>
      <c r="C55" t="s">
        <v>191</v>
      </c>
      <c r="D55" s="62">
        <f>B55*12/26</f>
        <v>16.153846153846153</v>
      </c>
      <c r="E55" s="70">
        <v>88</v>
      </c>
      <c r="F55" t="s">
        <v>191</v>
      </c>
      <c r="G55" s="62">
        <f>E55*12/26</f>
        <v>40.615384615384613</v>
      </c>
    </row>
    <row r="56" spans="1:7" x14ac:dyDescent="0.25">
      <c r="A56" s="68" t="s">
        <v>115</v>
      </c>
      <c r="B56" s="69">
        <v>36</v>
      </c>
      <c r="C56" t="s">
        <v>158</v>
      </c>
      <c r="D56" s="62">
        <f>B56*4/26</f>
        <v>5.5384615384615383</v>
      </c>
      <c r="E56" s="70">
        <v>89</v>
      </c>
      <c r="F56" t="s">
        <v>158</v>
      </c>
      <c r="G56" s="62">
        <f>E56*4/26</f>
        <v>13.692307692307692</v>
      </c>
    </row>
    <row r="57" spans="1:7" x14ac:dyDescent="0.25">
      <c r="A57" s="68" t="s">
        <v>116</v>
      </c>
      <c r="B57" s="69">
        <v>37</v>
      </c>
      <c r="C57" t="s">
        <v>189</v>
      </c>
      <c r="D57" s="62">
        <f>B57*2</f>
        <v>74</v>
      </c>
      <c r="E57" s="70">
        <v>90</v>
      </c>
      <c r="F57" t="s">
        <v>189</v>
      </c>
      <c r="G57" s="62">
        <f>E57*2</f>
        <v>180</v>
      </c>
    </row>
    <row r="58" spans="1:7" x14ac:dyDescent="0.25">
      <c r="A58" s="68" t="s">
        <v>117</v>
      </c>
      <c r="B58" s="69">
        <v>38</v>
      </c>
      <c r="C58" t="s">
        <v>190</v>
      </c>
      <c r="D58" s="62">
        <f>B58</f>
        <v>38</v>
      </c>
      <c r="E58" s="70">
        <v>91</v>
      </c>
      <c r="F58" t="s">
        <v>190</v>
      </c>
      <c r="G58" s="62">
        <f>E58</f>
        <v>91</v>
      </c>
    </row>
    <row r="59" spans="1:7" x14ac:dyDescent="0.25">
      <c r="A59" s="68" t="s">
        <v>11</v>
      </c>
      <c r="B59" s="69">
        <v>39</v>
      </c>
      <c r="C59" t="s">
        <v>191</v>
      </c>
      <c r="D59" s="62">
        <f>B59*12/26</f>
        <v>18</v>
      </c>
      <c r="E59" s="70">
        <v>92</v>
      </c>
      <c r="F59" t="s">
        <v>191</v>
      </c>
      <c r="G59" s="62">
        <f>E59*12/26</f>
        <v>42.46153846153846</v>
      </c>
    </row>
    <row r="60" spans="1:7" x14ac:dyDescent="0.25">
      <c r="A60" t="s">
        <v>118</v>
      </c>
      <c r="B60" s="73"/>
      <c r="D60" s="62"/>
      <c r="E60" s="69"/>
    </row>
    <row r="61" spans="1:7" x14ac:dyDescent="0.25">
      <c r="A61" s="68" t="s">
        <v>119</v>
      </c>
      <c r="B61" s="69">
        <v>40</v>
      </c>
      <c r="C61" t="s">
        <v>158</v>
      </c>
      <c r="D61" s="62">
        <f>B61*4/26</f>
        <v>6.1538461538461542</v>
      </c>
      <c r="E61" s="70">
        <v>93</v>
      </c>
      <c r="F61" t="s">
        <v>158</v>
      </c>
      <c r="G61" s="62">
        <f>E61*4/26</f>
        <v>14.307692307692308</v>
      </c>
    </row>
    <row r="62" spans="1:7" x14ac:dyDescent="0.25">
      <c r="A62" s="68" t="s">
        <v>120</v>
      </c>
      <c r="B62" s="69">
        <v>41</v>
      </c>
      <c r="C62" t="s">
        <v>189</v>
      </c>
      <c r="D62" s="62">
        <f>B62*2</f>
        <v>82</v>
      </c>
      <c r="E62" s="70">
        <v>94</v>
      </c>
      <c r="F62" t="s">
        <v>189</v>
      </c>
      <c r="G62" s="62">
        <f>E62*2</f>
        <v>188</v>
      </c>
    </row>
    <row r="63" spans="1:7" x14ac:dyDescent="0.25">
      <c r="A63" s="68" t="s">
        <v>121</v>
      </c>
      <c r="B63" s="69">
        <v>42</v>
      </c>
      <c r="C63" t="s">
        <v>190</v>
      </c>
      <c r="D63" s="62">
        <f>B63</f>
        <v>42</v>
      </c>
      <c r="E63" s="70">
        <v>95</v>
      </c>
      <c r="F63" t="s">
        <v>190</v>
      </c>
      <c r="G63" s="63">
        <f>E63</f>
        <v>95</v>
      </c>
    </row>
    <row r="64" spans="1:7" x14ac:dyDescent="0.25">
      <c r="A64" s="68" t="s">
        <v>122</v>
      </c>
      <c r="B64" s="69">
        <v>43</v>
      </c>
      <c r="C64" t="s">
        <v>191</v>
      </c>
      <c r="D64" s="62">
        <f>B64*12/26</f>
        <v>19.846153846153847</v>
      </c>
      <c r="E64" s="70">
        <v>96</v>
      </c>
      <c r="F64" t="s">
        <v>191</v>
      </c>
      <c r="G64" s="62">
        <f>E64*12/26</f>
        <v>44.307692307692307</v>
      </c>
    </row>
    <row r="65" spans="1:13" x14ac:dyDescent="0.25">
      <c r="A65" s="68" t="s">
        <v>123</v>
      </c>
      <c r="B65" s="69">
        <v>44</v>
      </c>
      <c r="C65" t="s">
        <v>158</v>
      </c>
      <c r="D65" s="62">
        <f>B65*4/26</f>
        <v>6.7692307692307692</v>
      </c>
      <c r="E65" s="70">
        <v>97</v>
      </c>
      <c r="F65" t="s">
        <v>158</v>
      </c>
      <c r="G65" s="62">
        <f>E65*4/26</f>
        <v>14.923076923076923</v>
      </c>
    </row>
    <row r="66" spans="1:13" x14ac:dyDescent="0.25">
      <c r="A66" s="68" t="s">
        <v>124</v>
      </c>
      <c r="B66" s="69">
        <v>45</v>
      </c>
      <c r="C66" t="s">
        <v>189</v>
      </c>
      <c r="D66" s="62">
        <f>B66*2</f>
        <v>90</v>
      </c>
      <c r="E66" s="70">
        <v>98</v>
      </c>
      <c r="F66" t="s">
        <v>189</v>
      </c>
      <c r="G66" s="62">
        <f>E66*2</f>
        <v>196</v>
      </c>
    </row>
    <row r="67" spans="1:13" x14ac:dyDescent="0.25">
      <c r="A67" s="68" t="s">
        <v>125</v>
      </c>
      <c r="B67" s="69">
        <v>46</v>
      </c>
      <c r="C67" t="s">
        <v>190</v>
      </c>
      <c r="D67" s="62">
        <f>B67</f>
        <v>46</v>
      </c>
      <c r="E67" s="70">
        <v>99</v>
      </c>
      <c r="F67" t="s">
        <v>190</v>
      </c>
      <c r="G67" s="62">
        <f>E67</f>
        <v>99</v>
      </c>
    </row>
    <row r="68" spans="1:13" x14ac:dyDescent="0.25">
      <c r="A68" s="68" t="s">
        <v>126</v>
      </c>
      <c r="B68" s="69">
        <v>47</v>
      </c>
      <c r="C68" t="s">
        <v>191</v>
      </c>
      <c r="D68" s="62">
        <f>B68*12/26</f>
        <v>21.692307692307693</v>
      </c>
      <c r="E68" s="70">
        <v>100</v>
      </c>
      <c r="F68" t="s">
        <v>191</v>
      </c>
      <c r="G68" s="62">
        <f>E68*12/26</f>
        <v>46.153846153846153</v>
      </c>
    </row>
    <row r="69" spans="1:13" x14ac:dyDescent="0.25">
      <c r="A69" s="68" t="s">
        <v>127</v>
      </c>
      <c r="B69" s="69">
        <v>48</v>
      </c>
      <c r="C69" t="s">
        <v>158</v>
      </c>
      <c r="D69" s="62">
        <f>B69*4/26</f>
        <v>7.384615384615385</v>
      </c>
      <c r="E69" s="70">
        <v>101</v>
      </c>
      <c r="F69" t="s">
        <v>158</v>
      </c>
      <c r="G69" s="62">
        <f>E69*4/26</f>
        <v>15.538461538461538</v>
      </c>
    </row>
    <row r="70" spans="1:13" x14ac:dyDescent="0.25">
      <c r="A70" s="68" t="s">
        <v>54</v>
      </c>
      <c r="B70" s="69">
        <v>49</v>
      </c>
      <c r="C70" t="s">
        <v>189</v>
      </c>
      <c r="D70" s="62">
        <f>B70*2</f>
        <v>98</v>
      </c>
      <c r="E70" s="70">
        <v>102</v>
      </c>
      <c r="F70" t="s">
        <v>189</v>
      </c>
      <c r="G70" s="62">
        <f>E70*2</f>
        <v>204</v>
      </c>
    </row>
    <row r="71" spans="1:13" x14ac:dyDescent="0.25">
      <c r="A71" s="68" t="s">
        <v>11</v>
      </c>
      <c r="B71" s="69">
        <v>50</v>
      </c>
      <c r="C71" t="s">
        <v>190</v>
      </c>
      <c r="D71" s="62">
        <f>B71</f>
        <v>50</v>
      </c>
      <c r="E71" s="70">
        <v>103</v>
      </c>
      <c r="F71" t="s">
        <v>190</v>
      </c>
      <c r="G71" s="62">
        <f>E71</f>
        <v>103</v>
      </c>
    </row>
    <row r="72" spans="1:13" x14ac:dyDescent="0.25">
      <c r="A72" t="s">
        <v>22</v>
      </c>
      <c r="B72" s="69">
        <v>51</v>
      </c>
      <c r="C72" t="s">
        <v>191</v>
      </c>
      <c r="D72" s="62">
        <f>B72*12/26</f>
        <v>23.53846153846154</v>
      </c>
      <c r="E72" s="70">
        <v>104</v>
      </c>
      <c r="F72" t="s">
        <v>191</v>
      </c>
      <c r="G72" s="62">
        <f>E72*12/26</f>
        <v>48</v>
      </c>
    </row>
    <row r="73" spans="1:13" x14ac:dyDescent="0.25">
      <c r="A73" t="s">
        <v>23</v>
      </c>
      <c r="B73" s="69">
        <v>52</v>
      </c>
      <c r="C73" t="s">
        <v>158</v>
      </c>
      <c r="D73" s="62">
        <f>B73*4/26</f>
        <v>8</v>
      </c>
      <c r="E73" s="70">
        <v>105</v>
      </c>
      <c r="F73" t="s">
        <v>158</v>
      </c>
      <c r="G73" s="62">
        <f>E73*4/26</f>
        <v>16.153846153846153</v>
      </c>
    </row>
    <row r="74" spans="1:13" x14ac:dyDescent="0.25">
      <c r="A74" t="s">
        <v>24</v>
      </c>
      <c r="B74" s="69">
        <v>53</v>
      </c>
      <c r="C74" t="s">
        <v>189</v>
      </c>
      <c r="D74" s="64">
        <f>B74*2</f>
        <v>106</v>
      </c>
      <c r="E74" s="70">
        <v>106</v>
      </c>
      <c r="F74" t="s">
        <v>189</v>
      </c>
      <c r="G74" s="64">
        <f>E74*2</f>
        <v>212</v>
      </c>
    </row>
    <row r="75" spans="1:13" x14ac:dyDescent="0.25">
      <c r="B75" s="61"/>
      <c r="D75" s="62">
        <f>SUM(D12:D74)</f>
        <v>1312</v>
      </c>
      <c r="E75"/>
      <c r="G75" s="62">
        <f>SUM(G12:G74)</f>
        <v>3909.0000000000005</v>
      </c>
      <c r="H75" s="74">
        <f>D75+G75</f>
        <v>5221</v>
      </c>
      <c r="J75" s="62"/>
      <c r="M75" s="62"/>
    </row>
    <row r="76" spans="1:13" x14ac:dyDescent="0.25">
      <c r="A76" s="1" t="s">
        <v>206</v>
      </c>
      <c r="H76" s="61"/>
      <c r="J76" s="62"/>
      <c r="M76" s="62"/>
    </row>
    <row r="77" spans="1:13" x14ac:dyDescent="0.25">
      <c r="A77" t="s">
        <v>47</v>
      </c>
      <c r="H77" s="61"/>
      <c r="J77" s="62"/>
      <c r="M77" s="62"/>
    </row>
    <row r="78" spans="1:13" x14ac:dyDescent="0.25">
      <c r="A78" s="68" t="s">
        <v>8</v>
      </c>
      <c r="D78" s="65">
        <v>1000</v>
      </c>
      <c r="H78" s="61"/>
      <c r="J78" s="62"/>
      <c r="M78" s="62"/>
    </row>
    <row r="79" spans="1:13" x14ac:dyDescent="0.25">
      <c r="A79" s="68" t="s">
        <v>50</v>
      </c>
      <c r="D79" s="65">
        <v>2000</v>
      </c>
      <c r="H79" s="61"/>
      <c r="J79" s="62"/>
      <c r="M79" s="62"/>
    </row>
    <row r="80" spans="1:13" x14ac:dyDescent="0.25">
      <c r="A80" t="s">
        <v>51</v>
      </c>
      <c r="H80" s="61"/>
      <c r="J80" s="62"/>
      <c r="M80" s="62"/>
    </row>
    <row r="81" spans="1:13" x14ac:dyDescent="0.25">
      <c r="A81" s="68" t="s">
        <v>52</v>
      </c>
      <c r="D81" s="65">
        <v>3000</v>
      </c>
      <c r="H81" s="61"/>
      <c r="J81" s="62"/>
      <c r="M81" s="62"/>
    </row>
    <row r="82" spans="1:13" x14ac:dyDescent="0.25">
      <c r="A82" s="68" t="s">
        <v>52</v>
      </c>
      <c r="D82" s="65">
        <v>4000</v>
      </c>
      <c r="H82" s="61"/>
      <c r="J82" s="62"/>
      <c r="M82" s="62"/>
    </row>
    <row r="83" spans="1:13" x14ac:dyDescent="0.25">
      <c r="A83" s="68" t="s">
        <v>53</v>
      </c>
      <c r="D83" s="65">
        <v>5000</v>
      </c>
      <c r="H83" s="61"/>
      <c r="J83" s="62"/>
      <c r="M83" s="62"/>
    </row>
    <row r="84" spans="1:13" x14ac:dyDescent="0.25">
      <c r="A84" s="68" t="s">
        <v>54</v>
      </c>
      <c r="D84" s="65">
        <v>6000</v>
      </c>
      <c r="H84" s="61"/>
      <c r="J84" s="62"/>
      <c r="M84" s="62"/>
    </row>
    <row r="85" spans="1:13" x14ac:dyDescent="0.25">
      <c r="A85" s="68" t="s">
        <v>55</v>
      </c>
      <c r="D85" s="65">
        <v>7000</v>
      </c>
      <c r="H85" s="61"/>
      <c r="J85" s="62"/>
      <c r="M85" s="62"/>
    </row>
    <row r="86" spans="1:13" x14ac:dyDescent="0.25">
      <c r="A86" s="68" t="s">
        <v>204</v>
      </c>
      <c r="D86" s="65">
        <v>8000</v>
      </c>
      <c r="H86" s="61"/>
      <c r="J86" s="62"/>
      <c r="M86" s="62"/>
    </row>
    <row r="87" spans="1:13" x14ac:dyDescent="0.25">
      <c r="A87" s="68" t="s">
        <v>56</v>
      </c>
      <c r="D87" s="65">
        <v>9000</v>
      </c>
      <c r="H87" s="61"/>
      <c r="J87" s="62"/>
      <c r="M87" s="62"/>
    </row>
    <row r="88" spans="1:13" x14ac:dyDescent="0.25">
      <c r="A88" s="68" t="s">
        <v>11</v>
      </c>
      <c r="D88" s="67">
        <v>10000</v>
      </c>
      <c r="H88" s="61"/>
      <c r="J88" s="62"/>
      <c r="M88" s="62"/>
    </row>
    <row r="89" spans="1:13" x14ac:dyDescent="0.25">
      <c r="A89" s="59" t="s">
        <v>205</v>
      </c>
      <c r="D89" s="65">
        <f>SUM(D78:D88)</f>
        <v>55000</v>
      </c>
      <c r="H89" s="61"/>
      <c r="J89" s="62"/>
      <c r="M89" s="62"/>
    </row>
    <row r="90" spans="1:13" x14ac:dyDescent="0.25">
      <c r="H90" s="61"/>
      <c r="J90" s="62"/>
      <c r="M90" s="62"/>
    </row>
    <row r="91" spans="1:13" ht="27.75" customHeight="1" x14ac:dyDescent="0.25">
      <c r="A91" t="s">
        <v>32</v>
      </c>
      <c r="B91" s="71" t="s">
        <v>33</v>
      </c>
      <c r="C91" s="71" t="s">
        <v>87</v>
      </c>
      <c r="D91" s="71" t="s">
        <v>35</v>
      </c>
      <c r="E91" s="71" t="s">
        <v>207</v>
      </c>
      <c r="F91" s="71" t="s">
        <v>36</v>
      </c>
      <c r="G91" s="71" t="s">
        <v>207</v>
      </c>
      <c r="H91" s="71"/>
      <c r="J91" s="72"/>
      <c r="L91" s="71"/>
      <c r="M91" s="62"/>
    </row>
    <row r="92" spans="1:13" x14ac:dyDescent="0.25">
      <c r="A92" t="s">
        <v>183</v>
      </c>
      <c r="H92" s="61"/>
      <c r="J92" s="62"/>
      <c r="M92" s="62"/>
    </row>
    <row r="93" spans="1:13" x14ac:dyDescent="0.25">
      <c r="A93" s="68" t="s">
        <v>31</v>
      </c>
      <c r="B93" s="62">
        <v>100</v>
      </c>
      <c r="C93" t="s">
        <v>189</v>
      </c>
      <c r="D93" s="70">
        <v>1</v>
      </c>
      <c r="E93" s="62">
        <f>D93*2</f>
        <v>2</v>
      </c>
      <c r="F93" s="70">
        <v>1</v>
      </c>
      <c r="G93" s="62">
        <f>F93*2</f>
        <v>2</v>
      </c>
      <c r="M93" s="62"/>
    </row>
    <row r="94" spans="1:13" x14ac:dyDescent="0.25">
      <c r="A94" s="68" t="s">
        <v>7</v>
      </c>
      <c r="B94" s="62">
        <v>101</v>
      </c>
      <c r="C94" t="s">
        <v>190</v>
      </c>
      <c r="D94" s="70">
        <v>2</v>
      </c>
      <c r="E94" s="62">
        <f>D94</f>
        <v>2</v>
      </c>
      <c r="F94" s="70">
        <v>2</v>
      </c>
      <c r="G94" s="62">
        <f>F94</f>
        <v>2</v>
      </c>
      <c r="M94" s="62"/>
    </row>
    <row r="95" spans="1:13" x14ac:dyDescent="0.25">
      <c r="A95" t="s">
        <v>39</v>
      </c>
      <c r="B95" s="70"/>
      <c r="D95" s="70"/>
      <c r="E95" s="69"/>
      <c r="F95" s="70"/>
      <c r="G95" s="69"/>
      <c r="M95" s="62"/>
    </row>
    <row r="96" spans="1:13" x14ac:dyDescent="0.25">
      <c r="A96" t="s">
        <v>40</v>
      </c>
      <c r="B96" s="70"/>
      <c r="D96" s="70"/>
      <c r="E96" s="69"/>
      <c r="F96" s="70"/>
      <c r="G96" s="69"/>
      <c r="M96" s="62"/>
    </row>
    <row r="97" spans="1:13" x14ac:dyDescent="0.25">
      <c r="A97" s="68" t="s">
        <v>31</v>
      </c>
      <c r="B97" s="62">
        <v>102</v>
      </c>
      <c r="C97" t="s">
        <v>191</v>
      </c>
      <c r="D97" s="70">
        <v>3</v>
      </c>
      <c r="E97" s="62">
        <f>D97*12/26</f>
        <v>1.3846153846153846</v>
      </c>
      <c r="F97" s="70">
        <v>3</v>
      </c>
      <c r="G97" s="62">
        <f>F97*12/26</f>
        <v>1.3846153846153846</v>
      </c>
      <c r="M97" s="62"/>
    </row>
    <row r="98" spans="1:13" x14ac:dyDescent="0.25">
      <c r="A98" s="68" t="s">
        <v>7</v>
      </c>
      <c r="B98" s="62">
        <v>103</v>
      </c>
      <c r="C98" t="s">
        <v>158</v>
      </c>
      <c r="D98" s="70">
        <v>4</v>
      </c>
      <c r="E98" s="62">
        <f>D98*4/26</f>
        <v>0.61538461538461542</v>
      </c>
      <c r="F98" s="70">
        <v>4</v>
      </c>
      <c r="G98" s="62">
        <f>F98*4/26</f>
        <v>0.61538461538461542</v>
      </c>
      <c r="M98" s="62"/>
    </row>
    <row r="99" spans="1:13" x14ac:dyDescent="0.25">
      <c r="A99" t="s">
        <v>41</v>
      </c>
      <c r="B99" s="70"/>
      <c r="D99" s="70"/>
      <c r="E99" s="69"/>
      <c r="F99" s="70"/>
      <c r="G99" s="69"/>
      <c r="M99" s="62"/>
    </row>
    <row r="100" spans="1:13" x14ac:dyDescent="0.25">
      <c r="A100" s="68" t="s">
        <v>31</v>
      </c>
      <c r="B100" s="62">
        <v>104</v>
      </c>
      <c r="C100" t="s">
        <v>189</v>
      </c>
      <c r="D100" s="70">
        <v>5</v>
      </c>
      <c r="E100" s="62">
        <f>D100*2</f>
        <v>10</v>
      </c>
      <c r="F100" s="70">
        <v>5</v>
      </c>
      <c r="G100" s="62">
        <f>F100*2</f>
        <v>10</v>
      </c>
      <c r="M100" s="62"/>
    </row>
    <row r="101" spans="1:13" x14ac:dyDescent="0.25">
      <c r="A101" s="68" t="s">
        <v>7</v>
      </c>
      <c r="B101" s="62">
        <v>105</v>
      </c>
      <c r="C101" t="s">
        <v>190</v>
      </c>
      <c r="D101" s="70">
        <v>6</v>
      </c>
      <c r="E101" s="62">
        <f>D101</f>
        <v>6</v>
      </c>
      <c r="F101" s="70">
        <v>6</v>
      </c>
      <c r="G101" s="62">
        <f>F101</f>
        <v>6</v>
      </c>
      <c r="M101" s="62"/>
    </row>
    <row r="102" spans="1:13" x14ac:dyDescent="0.25">
      <c r="A102" t="s">
        <v>42</v>
      </c>
      <c r="B102" s="70"/>
      <c r="D102" s="70"/>
      <c r="E102" s="69"/>
      <c r="F102" s="70"/>
      <c r="G102" s="69"/>
      <c r="M102" s="62"/>
    </row>
    <row r="103" spans="1:13" x14ac:dyDescent="0.25">
      <c r="A103" s="68" t="s">
        <v>31</v>
      </c>
      <c r="B103" s="62">
        <v>106</v>
      </c>
      <c r="C103" t="s">
        <v>191</v>
      </c>
      <c r="D103" s="70">
        <v>7</v>
      </c>
      <c r="E103" s="62">
        <f>D103*12/26</f>
        <v>3.2307692307692308</v>
      </c>
      <c r="F103" s="70">
        <v>7</v>
      </c>
      <c r="G103" s="62">
        <f>F103*12/26</f>
        <v>3.2307692307692308</v>
      </c>
      <c r="M103" s="62"/>
    </row>
    <row r="104" spans="1:13" x14ac:dyDescent="0.25">
      <c r="A104" s="68" t="s">
        <v>7</v>
      </c>
      <c r="B104" s="62">
        <v>107</v>
      </c>
      <c r="C104" t="s">
        <v>158</v>
      </c>
      <c r="D104" s="70">
        <v>8</v>
      </c>
      <c r="E104" s="62">
        <f>D104*4/26</f>
        <v>1.2307692307692308</v>
      </c>
      <c r="F104" s="70">
        <v>8</v>
      </c>
      <c r="G104" s="62">
        <f>F104*4/26</f>
        <v>1.2307692307692308</v>
      </c>
      <c r="M104" s="62"/>
    </row>
    <row r="105" spans="1:13" x14ac:dyDescent="0.25">
      <c r="A105" s="68" t="s">
        <v>136</v>
      </c>
      <c r="B105" s="62">
        <v>108</v>
      </c>
      <c r="C105" t="s">
        <v>189</v>
      </c>
      <c r="D105" s="70">
        <v>9</v>
      </c>
      <c r="E105" s="62">
        <f>D105*2</f>
        <v>18</v>
      </c>
      <c r="F105" s="70">
        <v>9</v>
      </c>
      <c r="G105" s="62">
        <f>F105*2</f>
        <v>18</v>
      </c>
      <c r="M105" s="62"/>
    </row>
    <row r="106" spans="1:13" x14ac:dyDescent="0.25">
      <c r="A106" s="68" t="s">
        <v>11</v>
      </c>
      <c r="B106" s="62">
        <v>109</v>
      </c>
      <c r="C106" t="s">
        <v>190</v>
      </c>
      <c r="D106" s="70">
        <v>10</v>
      </c>
      <c r="E106" s="62">
        <f>D106</f>
        <v>10</v>
      </c>
      <c r="F106" s="70">
        <v>10</v>
      </c>
      <c r="G106" s="62">
        <f>F106</f>
        <v>10</v>
      </c>
      <c r="M106" s="62"/>
    </row>
    <row r="107" spans="1:13" x14ac:dyDescent="0.25">
      <c r="A107" s="68" t="s">
        <v>31</v>
      </c>
      <c r="B107" s="62">
        <v>110</v>
      </c>
      <c r="C107" t="s">
        <v>191</v>
      </c>
      <c r="D107" s="70">
        <v>11</v>
      </c>
      <c r="E107" s="62">
        <f>D107*12/26</f>
        <v>5.0769230769230766</v>
      </c>
      <c r="F107" s="70">
        <v>11</v>
      </c>
      <c r="G107" s="62">
        <f>F107*12/26</f>
        <v>5.0769230769230766</v>
      </c>
      <c r="M107" s="62"/>
    </row>
    <row r="108" spans="1:13" x14ac:dyDescent="0.25">
      <c r="A108" s="68" t="s">
        <v>7</v>
      </c>
      <c r="B108" s="62">
        <v>111</v>
      </c>
      <c r="C108" t="s">
        <v>158</v>
      </c>
      <c r="D108" s="70">
        <v>12</v>
      </c>
      <c r="E108" s="62">
        <f>D108*4/26</f>
        <v>1.8461538461538463</v>
      </c>
      <c r="F108" s="70">
        <v>12</v>
      </c>
      <c r="G108" s="62">
        <f>F108*4/26</f>
        <v>1.8461538461538463</v>
      </c>
      <c r="M108" s="62"/>
    </row>
    <row r="109" spans="1:13" x14ac:dyDescent="0.25">
      <c r="A109" t="s">
        <v>153</v>
      </c>
      <c r="B109" s="70"/>
      <c r="D109" s="70"/>
      <c r="E109" s="69"/>
      <c r="F109" s="70"/>
      <c r="G109" s="69"/>
      <c r="M109" s="62"/>
    </row>
    <row r="110" spans="1:13" x14ac:dyDescent="0.25">
      <c r="A110" s="68" t="s">
        <v>31</v>
      </c>
      <c r="B110" s="62">
        <v>112</v>
      </c>
      <c r="C110" t="s">
        <v>189</v>
      </c>
      <c r="D110" s="70">
        <v>13</v>
      </c>
      <c r="E110" s="62">
        <f>D110*2</f>
        <v>26</v>
      </c>
      <c r="F110" s="70">
        <v>13</v>
      </c>
      <c r="G110" s="62">
        <f>F110*2</f>
        <v>26</v>
      </c>
      <c r="M110" s="62"/>
    </row>
    <row r="111" spans="1:13" x14ac:dyDescent="0.25">
      <c r="A111" s="68" t="s">
        <v>7</v>
      </c>
      <c r="B111" s="62">
        <v>113</v>
      </c>
      <c r="C111" t="s">
        <v>190</v>
      </c>
      <c r="D111" s="70">
        <v>14</v>
      </c>
      <c r="E111" s="62">
        <f>D111</f>
        <v>14</v>
      </c>
      <c r="F111" s="70">
        <v>14</v>
      </c>
      <c r="G111" s="62">
        <f>F111</f>
        <v>14</v>
      </c>
      <c r="M111" s="62"/>
    </row>
    <row r="112" spans="1:13" x14ac:dyDescent="0.25">
      <c r="A112" s="68" t="s">
        <v>136</v>
      </c>
      <c r="B112" s="62">
        <v>114</v>
      </c>
      <c r="C112" t="s">
        <v>191</v>
      </c>
      <c r="D112" s="70">
        <v>15</v>
      </c>
      <c r="E112" s="62">
        <f>D112*12/26</f>
        <v>6.9230769230769234</v>
      </c>
      <c r="F112" s="70">
        <v>15</v>
      </c>
      <c r="G112" s="62">
        <f>F112*12/26</f>
        <v>6.9230769230769234</v>
      </c>
      <c r="M112" s="62"/>
    </row>
    <row r="113" spans="1:13" x14ac:dyDescent="0.25">
      <c r="A113" t="s">
        <v>43</v>
      </c>
      <c r="B113" s="70"/>
      <c r="D113" s="70"/>
      <c r="E113" s="69"/>
      <c r="F113" s="70"/>
      <c r="G113" s="69"/>
      <c r="M113" s="62"/>
    </row>
    <row r="114" spans="1:13" x14ac:dyDescent="0.25">
      <c r="A114" s="68" t="s">
        <v>31</v>
      </c>
      <c r="B114" s="62">
        <v>115</v>
      </c>
      <c r="C114" t="s">
        <v>158</v>
      </c>
      <c r="D114" s="70">
        <v>16</v>
      </c>
      <c r="E114" s="62">
        <f>D114*4/26</f>
        <v>2.4615384615384617</v>
      </c>
      <c r="F114" s="70">
        <v>16</v>
      </c>
      <c r="G114" s="62">
        <f>F114*4/26</f>
        <v>2.4615384615384617</v>
      </c>
      <c r="M114" s="62"/>
    </row>
    <row r="115" spans="1:13" x14ac:dyDescent="0.25">
      <c r="A115" s="68" t="s">
        <v>7</v>
      </c>
      <c r="B115" s="62">
        <v>116</v>
      </c>
      <c r="C115" t="s">
        <v>189</v>
      </c>
      <c r="D115" s="70">
        <v>17</v>
      </c>
      <c r="E115" s="62">
        <f>D115*2</f>
        <v>34</v>
      </c>
      <c r="F115" s="70">
        <v>17</v>
      </c>
      <c r="G115" s="62">
        <f>F115*2</f>
        <v>34</v>
      </c>
      <c r="M115" s="62"/>
    </row>
    <row r="116" spans="1:13" x14ac:dyDescent="0.25">
      <c r="A116" s="68" t="s">
        <v>136</v>
      </c>
      <c r="B116" s="62">
        <v>117</v>
      </c>
      <c r="C116" t="s">
        <v>190</v>
      </c>
      <c r="D116" s="70">
        <v>18</v>
      </c>
      <c r="E116" s="62">
        <f>D116</f>
        <v>18</v>
      </c>
      <c r="F116" s="70">
        <v>18</v>
      </c>
      <c r="G116" s="62">
        <f>F116</f>
        <v>18</v>
      </c>
      <c r="H116" s="61"/>
      <c r="J116" s="62"/>
      <c r="M116" s="62"/>
    </row>
    <row r="117" spans="1:13" x14ac:dyDescent="0.25">
      <c r="A117" t="s">
        <v>44</v>
      </c>
      <c r="B117" s="70"/>
      <c r="D117" s="70"/>
      <c r="E117" s="69"/>
      <c r="F117" s="70"/>
      <c r="G117" s="69"/>
      <c r="H117" s="61"/>
      <c r="J117" s="62"/>
      <c r="M117" s="62"/>
    </row>
    <row r="118" spans="1:13" x14ac:dyDescent="0.25">
      <c r="A118" s="68" t="s">
        <v>31</v>
      </c>
      <c r="B118" s="62">
        <v>118</v>
      </c>
      <c r="C118" t="s">
        <v>191</v>
      </c>
      <c r="D118" s="70">
        <v>19</v>
      </c>
      <c r="E118" s="62">
        <f>D118*12/26</f>
        <v>8.7692307692307701</v>
      </c>
      <c r="F118" s="70">
        <v>19</v>
      </c>
      <c r="G118" s="62">
        <f>F118*12/26</f>
        <v>8.7692307692307701</v>
      </c>
      <c r="H118" s="61"/>
      <c r="J118" s="62"/>
      <c r="M118" s="62"/>
    </row>
    <row r="119" spans="1:13" x14ac:dyDescent="0.25">
      <c r="A119" s="68" t="s">
        <v>7</v>
      </c>
      <c r="B119" s="62">
        <v>119</v>
      </c>
      <c r="C119" t="s">
        <v>158</v>
      </c>
      <c r="D119" s="70">
        <v>20</v>
      </c>
      <c r="E119" s="62">
        <f>D119*4/26</f>
        <v>3.0769230769230771</v>
      </c>
      <c r="F119" s="70">
        <v>20</v>
      </c>
      <c r="G119" s="62">
        <f>F119*4/26</f>
        <v>3.0769230769230771</v>
      </c>
      <c r="H119" s="61"/>
      <c r="J119" s="62"/>
      <c r="M119" s="62"/>
    </row>
    <row r="120" spans="1:13" x14ac:dyDescent="0.25">
      <c r="A120" s="68" t="s">
        <v>136</v>
      </c>
      <c r="B120" s="62">
        <v>120</v>
      </c>
      <c r="C120" t="s">
        <v>189</v>
      </c>
      <c r="D120" s="70">
        <v>21</v>
      </c>
      <c r="E120" s="62">
        <f>D120*2</f>
        <v>42</v>
      </c>
      <c r="F120" s="70">
        <v>21</v>
      </c>
      <c r="G120" s="62">
        <f>F120*2</f>
        <v>42</v>
      </c>
      <c r="H120" s="61"/>
      <c r="J120" s="62"/>
      <c r="M120" s="62"/>
    </row>
    <row r="121" spans="1:13" x14ac:dyDescent="0.25">
      <c r="A121" s="68" t="s">
        <v>11</v>
      </c>
      <c r="B121" s="64">
        <v>121</v>
      </c>
      <c r="C121" t="s">
        <v>190</v>
      </c>
      <c r="D121" s="70">
        <v>22</v>
      </c>
      <c r="E121" s="64">
        <f>D121</f>
        <v>22</v>
      </c>
      <c r="F121" s="70">
        <v>22</v>
      </c>
      <c r="G121" s="64">
        <f>F121</f>
        <v>22</v>
      </c>
      <c r="H121" s="61"/>
      <c r="J121" s="62"/>
      <c r="M121" s="62"/>
    </row>
    <row r="122" spans="1:13" x14ac:dyDescent="0.25">
      <c r="B122" s="62">
        <f>SUM(B93:B121)</f>
        <v>2431</v>
      </c>
      <c r="E122" s="62">
        <f>SUM(E93:E121)</f>
        <v>238.61538461538461</v>
      </c>
      <c r="G122" s="66">
        <f>SUM(G93:G121)</f>
        <v>238.61538461538461</v>
      </c>
      <c r="H122" s="61"/>
      <c r="J122" s="62"/>
      <c r="M122" s="62"/>
    </row>
    <row r="123" spans="1:13" x14ac:dyDescent="0.25">
      <c r="H123" s="61"/>
      <c r="J123" s="62"/>
      <c r="M123" s="62"/>
    </row>
    <row r="124" spans="1:13" x14ac:dyDescent="0.25">
      <c r="H124" s="61"/>
      <c r="J124" s="62"/>
      <c r="M124" s="62"/>
    </row>
    <row r="125" spans="1:13" x14ac:dyDescent="0.25">
      <c r="A125" s="60" t="s">
        <v>58</v>
      </c>
      <c r="B125" s="66">
        <f>H9</f>
        <v>6646.1538461538457</v>
      </c>
      <c r="H125" s="61"/>
      <c r="J125" s="62"/>
      <c r="M125" s="62"/>
    </row>
    <row r="126" spans="1:13" x14ac:dyDescent="0.25">
      <c r="A126" s="60" t="s">
        <v>59</v>
      </c>
      <c r="B126" s="66">
        <f>H75</f>
        <v>5221</v>
      </c>
      <c r="H126" s="61"/>
      <c r="J126" s="62"/>
      <c r="M126" s="62"/>
    </row>
    <row r="127" spans="1:13" ht="30" x14ac:dyDescent="0.25">
      <c r="A127" s="60" t="s">
        <v>208</v>
      </c>
      <c r="B127" s="66">
        <f>B125-B126</f>
        <v>1425.1538461538457</v>
      </c>
      <c r="H127" s="61"/>
      <c r="J127" s="62"/>
      <c r="M127" s="62"/>
    </row>
    <row r="128" spans="1:13" ht="30" x14ac:dyDescent="0.25">
      <c r="A128" s="60" t="s">
        <v>61</v>
      </c>
      <c r="B128" s="66">
        <f>E122</f>
        <v>238.61538461538461</v>
      </c>
      <c r="H128" s="61"/>
      <c r="J128" s="62"/>
      <c r="M128" s="62"/>
    </row>
    <row r="129" spans="1:13" x14ac:dyDescent="0.25">
      <c r="A129" s="60" t="s">
        <v>62</v>
      </c>
      <c r="B129" s="66">
        <f>B127-B128</f>
        <v>1186.5384615384612</v>
      </c>
      <c r="H129" s="61"/>
      <c r="J129" s="62"/>
      <c r="M129" s="62"/>
    </row>
    <row r="130" spans="1:13" x14ac:dyDescent="0.25">
      <c r="A130" s="60" t="s">
        <v>63</v>
      </c>
      <c r="B130" s="66">
        <f>G122</f>
        <v>238.61538461538461</v>
      </c>
      <c r="H130" s="61"/>
      <c r="J130" s="62"/>
      <c r="M130" s="62"/>
    </row>
    <row r="131" spans="1:13" x14ac:dyDescent="0.25">
      <c r="A131" s="60" t="s">
        <v>64</v>
      </c>
      <c r="B131" s="66">
        <f>B127-B130</f>
        <v>1186.5384615384612</v>
      </c>
    </row>
    <row r="132" spans="1:13" x14ac:dyDescent="0.25">
      <c r="G132" s="59"/>
    </row>
  </sheetData>
  <mergeCells count="2">
    <mergeCell ref="B1:D1"/>
    <mergeCell ref="E1:G1"/>
  </mergeCells>
  <printOptions gridLines="1"/>
  <pageMargins left="0.70866141732283472" right="0.70866141732283472" top="0.74803149606299213" bottom="0.74803149606299213" header="0.31496062992125984" footer="0.31496062992125984"/>
  <pageSetup paperSize="9" scale="73" fitToHeight="2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Lookup</vt:lpstr>
      <vt:lpstr>Worksheet</vt:lpstr>
      <vt:lpstr>Summary SoP</vt:lpstr>
      <vt:lpstr>update history</vt:lpstr>
      <vt:lpstr>testing</vt:lpstr>
      <vt:lpstr>dropdown</vt:lpstr>
      <vt:lpstr>Frequency</vt:lpstr>
      <vt:lpstr>Frequency2</vt:lpstr>
      <vt:lpstr>Ownership</vt:lpstr>
      <vt:lpstr>Ownership2</vt:lpstr>
      <vt:lpstr>'Summary SoP'!Print_Area</vt:lpstr>
      <vt:lpstr>Worksheet!Print_Area</vt:lpstr>
      <vt:lpstr>'Summary SoP'!Print_Titles</vt:lpstr>
      <vt:lpstr>Worksheet!Print_Titles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Guthrie</dc:creator>
  <cp:lastModifiedBy>Ivory Zhang</cp:lastModifiedBy>
  <cp:lastPrinted>2021-02-25T00:31:27Z</cp:lastPrinted>
  <dcterms:created xsi:type="dcterms:W3CDTF">2013-05-26T13:24:46Z</dcterms:created>
  <dcterms:modified xsi:type="dcterms:W3CDTF">2025-02-19T03:54:49Z</dcterms:modified>
</cp:coreProperties>
</file>